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9125" windowHeight="5775" tabRatio="879" firstSheet="3" activeTab="3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'[7]Setup'!$D$5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'[1]1998'!$P$68</definedName>
    <definedName name="Comentário">'[5]Setup'!$D$7</definedName>
    <definedName name="DAT1">#REF!</definedName>
    <definedName name="DAT14">'[4]SERV'!#REF!</definedName>
    <definedName name="DAT15">'[4]SERV'!#REF!</definedName>
    <definedName name="DAT16">'[4]SERV'!#REF!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ia">'[7]Setup'!$D$4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2">#REF!</definedName>
    <definedName name="MES3">#REF!</definedName>
    <definedName name="MES4">#REF!</definedName>
    <definedName name="MES5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'[7]Setup'!$D$6</definedName>
    <definedName name="_xlnm.Print_Area" localSheetId="4">'Debt_detail'!$A$1:$AC$22</definedName>
    <definedName name="_xlnm.Print_Area" localSheetId="3">'Financial Review'!$A$1:$O$219</definedName>
    <definedName name="_xlnm.Print_Area" localSheetId="10">'Financial Statements'!$A$1:$O$104</definedName>
    <definedName name="_xlnm.Print_Area" localSheetId="0">'Front_Page'!$A$1:$G$28</definedName>
    <definedName name="_xlnm.Print_Area" localSheetId="2">'key Figures'!$A$1:$O$88</definedName>
    <definedName name="_xlnm.Print_Area" localSheetId="7">'Major Holdings'!$A$1:$M$52</definedName>
    <definedName name="_xlnm.Print_Area" localSheetId="6">'People'!$A$1:$L$19</definedName>
    <definedName name="_xlnm.Print_Area" localSheetId="9">'Reconciliation 2'!$A$1:$O$134</definedName>
    <definedName name="_xlnm.Print_Area" localSheetId="8">'Reconciliation_1'!$A$1:$U$115</definedName>
    <definedName name="_xlnm.Print_Area" localSheetId="5">'Segment Review'!$A$1:$O$98</definedName>
    <definedName name="_xlnm.Print_Area" localSheetId="1">'Table of Contents'!$A$1:$B$29</definedName>
    <definedName name="_xlnm.Print_Titles" localSheetId="3">'Financial Review'!$1:$5</definedName>
    <definedName name="_xlnm.Print_Titles" localSheetId="9">'Reconciliation 2'!$1:$5</definedName>
    <definedName name="_xlnm.Print_Titles" localSheetId="8">'Reconciliation_1'!$1:$15</definedName>
    <definedName name="_xlnm.Print_Titles" localSheetId="5">'Segment Review'!$1:$5</definedName>
    <definedName name="Res._liq._exercicio_98">'[1]1998'!$P$76</definedName>
    <definedName name="RESULTADOS_OPERAC._98">'[1]1998'!$P$151</definedName>
    <definedName name="S">'[3]1998'!$P$76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'[1]1998'!$P$60</definedName>
  </definedNames>
  <calcPr fullCalcOnLoad="1"/>
</workbook>
</file>

<file path=xl/sharedStrings.xml><?xml version="1.0" encoding="utf-8"?>
<sst xmlns="http://schemas.openxmlformats.org/spreadsheetml/2006/main" count="1445" uniqueCount="345">
  <si>
    <t>Provisions for environmental charges</t>
  </si>
  <si>
    <t>Assets impairments</t>
  </si>
  <si>
    <t>BBLT (million bbl)</t>
  </si>
  <si>
    <t>TL (million bbl)</t>
  </si>
  <si>
    <t>Number of c-stores</t>
  </si>
  <si>
    <t xml:space="preserve">Electrical </t>
  </si>
  <si>
    <t>Industrial</t>
  </si>
  <si>
    <t>Commercial</t>
  </si>
  <si>
    <t>Trading</t>
  </si>
  <si>
    <t>Company</t>
  </si>
  <si>
    <t>Country</t>
  </si>
  <si>
    <t>Consolidation method</t>
  </si>
  <si>
    <t>Portugal</t>
  </si>
  <si>
    <t>Spain</t>
  </si>
  <si>
    <t>Key figures</t>
  </si>
  <si>
    <t>Financial Review</t>
  </si>
  <si>
    <t>Capital Expenditures</t>
  </si>
  <si>
    <t>Balance Sheet</t>
  </si>
  <si>
    <t>Segment Review</t>
  </si>
  <si>
    <t>Exploration and Production</t>
  </si>
  <si>
    <t>Refining and Marketing</t>
  </si>
  <si>
    <t>Major Holdings</t>
  </si>
  <si>
    <t>Reconciliation of reported and adjusted figures</t>
  </si>
  <si>
    <t>Financial Statements</t>
  </si>
  <si>
    <t>Consolidated Income Statement</t>
  </si>
  <si>
    <t>Consolidated Balance Sheet</t>
  </si>
  <si>
    <t>Table of Contents</t>
  </si>
  <si>
    <t>Key Figures</t>
  </si>
  <si>
    <t>Operating Data</t>
  </si>
  <si>
    <t>Capital expenditures</t>
  </si>
  <si>
    <t>Sales and Services Rendered</t>
  </si>
  <si>
    <t>Explorations &amp; Production</t>
  </si>
  <si>
    <t>Consolidated</t>
  </si>
  <si>
    <t>Lusitaniagás, S.A.</t>
  </si>
  <si>
    <t>EBITDA at replacement cost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</si>
  <si>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</si>
  <si>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</si>
  <si>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</si>
  <si>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</si>
  <si>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</si>
  <si>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Kuito (million bbl)</t>
  </si>
  <si>
    <t>Setgás, S.A.</t>
  </si>
  <si>
    <t>Petróleos de Portugal, Petrogal, S.A.</t>
  </si>
  <si>
    <t>Galp Energia España, S.A.</t>
  </si>
  <si>
    <t>CLCM - Companhia Logística da Madeira, S.A.</t>
  </si>
  <si>
    <t>CLC - Companhia Logística de Combustíveis, S.A.</t>
  </si>
  <si>
    <t>CLH - Compañia Logística de Hidrocarboros, S.A.</t>
  </si>
  <si>
    <t>GDP, Gás de Portugal, SGPS, S.A.</t>
  </si>
  <si>
    <t>GDP Distribuição, SGPS, S.A.</t>
  </si>
  <si>
    <t>Beiragás, S.A.</t>
  </si>
  <si>
    <t>Duriensegás, S.A.</t>
  </si>
  <si>
    <t>Tagusgás, S.A.</t>
  </si>
  <si>
    <t>Transgás, Armazenagem, S.A.</t>
  </si>
  <si>
    <t>EMPL - Europe MaghrebPipeline, Ltd</t>
  </si>
  <si>
    <t>Gasoduto Al-Andaluz, S.A.</t>
  </si>
  <si>
    <t>Gasoduto Extremadura, S.A.</t>
  </si>
  <si>
    <t xml:space="preserve">Full </t>
  </si>
  <si>
    <t xml:space="preserve">Proportional </t>
  </si>
  <si>
    <t>Full</t>
  </si>
  <si>
    <t xml:space="preserve">Equity 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</si>
  <si>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</si>
  <si>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</si>
  <si>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</si>
  <si>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</si>
  <si>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</si>
  <si>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</si>
  <si>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</si>
  <si>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</si>
  <si>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</si>
  <si>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</si>
  <si>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</si>
  <si>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</si>
  <si>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</si>
  <si>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</si>
  <si>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</si>
  <si>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</si>
  <si>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</si>
  <si>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</si>
  <si>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</si>
  <si>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</si>
  <si>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</si>
  <si>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</si>
  <si>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</si>
  <si>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</si>
  <si>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</si>
  <si>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</si>
  <si>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</si>
  <si>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</si>
  <si>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</si>
  <si>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</si>
  <si>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</si>
  <si>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</si>
  <si>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</si>
  <si>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</si>
  <si>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</si>
  <si>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</si>
  <si>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</si>
  <si>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</si>
  <si>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</si>
  <si>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</si>
  <si>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</si>
  <si>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</si>
  <si>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</si>
  <si>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</si>
  <si>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</si>
  <si>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</si>
  <si>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</si>
  <si>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</si>
  <si>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</si>
  <si>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</si>
  <si>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</si>
  <si>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</si>
  <si>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</si>
  <si>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</si>
  <si>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</si>
  <si>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</si>
  <si>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</si>
  <si>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</si>
  <si>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</si>
  <si>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</si>
  <si>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</si>
  <si>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</si>
  <si>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</si>
  <si>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</si>
  <si>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</si>
  <si>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</si>
  <si>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</si>
  <si>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</si>
  <si>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</si>
  <si>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</si>
  <si>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</si>
  <si>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</si>
  <si>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</si>
  <si>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</si>
  <si>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Exports (million tonnes)</t>
  </si>
  <si>
    <t>Number of service stations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</si>
  <si>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</si>
  <si>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</si>
  <si>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</si>
  <si>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</si>
  <si>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</si>
  <si>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</si>
  <si>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</si>
  <si>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</si>
  <si>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</si>
  <si>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</si>
  <si>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Depreciations</t>
  </si>
  <si>
    <t>-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</si>
  <si>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</si>
  <si>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</si>
  <si>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</si>
  <si>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</si>
  <si>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</si>
  <si>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</si>
  <si>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</si>
  <si>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</si>
  <si>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</si>
  <si>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</si>
  <si>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</si>
  <si>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</si>
  <si>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</si>
  <si>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</si>
  <si>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</si>
  <si>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</si>
  <si>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</si>
  <si>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</si>
  <si>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</si>
  <si>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EBITDA replacement cost</t>
  </si>
  <si>
    <t>Adjusted EBITDA</t>
  </si>
  <si>
    <t>4Q</t>
  </si>
  <si>
    <t>Average working production (kbbl/day)</t>
  </si>
  <si>
    <t>Oil sales direct clients (million tonnes)</t>
  </si>
  <si>
    <t>Natural gas sales (million m3)</t>
  </si>
  <si>
    <t>Adjusted depreciations</t>
  </si>
  <si>
    <t>Million euros (except otherwise noted)</t>
  </si>
  <si>
    <t>Dec, 31</t>
  </si>
  <si>
    <t>Other net operating revenue</t>
  </si>
  <si>
    <t>Other net operating revenues</t>
  </si>
  <si>
    <t>Adjusted other net oper. revenues</t>
  </si>
  <si>
    <t>Sept, 30</t>
  </si>
  <si>
    <t>Net total assets</t>
  </si>
  <si>
    <t>Inventory holding effect</t>
  </si>
  <si>
    <t>Crude processed (k bbl)</t>
  </si>
  <si>
    <t>Sales to direct clients (million tonnes)</t>
  </si>
  <si>
    <t>Retail</t>
  </si>
  <si>
    <t>Business Segment</t>
  </si>
  <si>
    <t>Equity Share</t>
  </si>
  <si>
    <t>Galp Power, SGPS, S.A.</t>
  </si>
  <si>
    <t>Galp Energia, S.A.</t>
  </si>
  <si>
    <t>Adjusted EBITDA by segment</t>
  </si>
  <si>
    <t>Other financial results</t>
  </si>
  <si>
    <t>Monobuoy restatment</t>
  </si>
  <si>
    <t>Assets write offs</t>
  </si>
  <si>
    <t>Employees contracts rescission</t>
  </si>
  <si>
    <t>Capital gains / losses on disposal of financial investments</t>
  </si>
  <si>
    <t>Assets Write offs</t>
  </si>
  <si>
    <t>Collections related to the sale of land</t>
  </si>
  <si>
    <t>Restructuring provision</t>
  </si>
  <si>
    <t>Unbundling depreciations</t>
  </si>
  <si>
    <t>Assets write-offs</t>
  </si>
  <si>
    <t>Assets write off</t>
  </si>
  <si>
    <t>Restructuring costs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</si>
  <si>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</si>
  <si>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</si>
  <si>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</si>
  <si>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</si>
  <si>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</si>
  <si>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</si>
  <si>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</si>
  <si>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</si>
  <si>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</si>
  <si>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</si>
  <si>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</si>
  <si>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</si>
  <si>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</si>
  <si>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Total on site employees</t>
  </si>
  <si>
    <t>Service stations employees</t>
  </si>
  <si>
    <t>Total off site employees</t>
  </si>
  <si>
    <t>Non cash costs</t>
  </si>
  <si>
    <t>Change in working capital</t>
  </si>
  <si>
    <t>Cash flow from operating activities</t>
  </si>
  <si>
    <t>Net capital expenditures and disposals</t>
  </si>
  <si>
    <t>Change in strategic stocks holdings</t>
  </si>
  <si>
    <t>Cash flow from investing activities</t>
  </si>
  <si>
    <t>Financial Investments</t>
  </si>
  <si>
    <t>Taxes</t>
  </si>
  <si>
    <t>Subsidies</t>
  </si>
  <si>
    <t>Dividends paid / received</t>
  </si>
  <si>
    <t>Cash flow from financing activities</t>
  </si>
  <si>
    <t>Short term</t>
  </si>
  <si>
    <t>Long Term</t>
  </si>
  <si>
    <t>Bank debt</t>
  </si>
  <si>
    <t>Commercial paper</t>
  </si>
  <si>
    <t>Net debt</t>
  </si>
  <si>
    <t>Average life</t>
  </si>
  <si>
    <t>3Q</t>
  </si>
  <si>
    <t>Jun, 30</t>
  </si>
  <si>
    <t>2Q</t>
  </si>
  <si>
    <t>Mar, 31</t>
  </si>
  <si>
    <t>Adjusted provisions</t>
  </si>
  <si>
    <t>1Q</t>
  </si>
  <si>
    <t>Indemnities</t>
  </si>
  <si>
    <t>Restruturing costs</t>
  </si>
  <si>
    <t>n.a.</t>
  </si>
  <si>
    <t>Other finantial results</t>
  </si>
  <si>
    <r>
      <t>Adjusted EBITDA</t>
    </r>
    <r>
      <rPr>
        <b/>
        <vertAlign val="superscript"/>
        <sz val="8"/>
        <rFont val="Arial"/>
        <family val="2"/>
      </rPr>
      <t>1</t>
    </r>
  </si>
  <si>
    <r>
      <t>Power generation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(GWh)</t>
    </r>
  </si>
  <si>
    <r>
      <t>Rotterdam cracking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</si>
  <si>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Henry hub natural gas price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(Usd/MMbtu)</t>
    </r>
  </si>
  <si>
    <r>
      <t>Average exchange rate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(Eur/Usd)</t>
    </r>
  </si>
  <si>
    <r>
      <t>Euribor - six month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(%)</t>
    </r>
  </si>
  <si>
    <t>Lisboagas, S.A.</t>
  </si>
  <si>
    <t>Galp Exploração e Produção Petrolífera, S.A.</t>
  </si>
  <si>
    <t>Debt detail</t>
  </si>
  <si>
    <t>Debt Detail</t>
  </si>
  <si>
    <t>Income from Associated Companies</t>
  </si>
  <si>
    <r>
      <t>Diesel crack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(Usd/bbl)</t>
    </r>
  </si>
  <si>
    <r>
      <t>Gasoline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crack (Usd/bbl)</t>
    </r>
  </si>
  <si>
    <r>
      <t>Fuel oil crack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</si>
  <si>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</si>
  <si>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Portuguese oil market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(million ton)</t>
    </r>
  </si>
  <si>
    <r>
      <t>Spanish oil market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(million ton)</t>
    </r>
  </si>
  <si>
    <r>
      <t>Portuguese natural gas market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(million m3)</t>
    </r>
  </si>
  <si>
    <r>
      <t>Average realized sale price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</si>
  <si>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Total sales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(million bbl)</t>
    </r>
  </si>
  <si>
    <r>
      <t>NG distribution clients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(thousands)</t>
    </r>
  </si>
  <si>
    <r>
      <t>Galp Gás Natural, S.A.</t>
    </r>
    <r>
      <rPr>
        <vertAlign val="superscript"/>
        <sz val="8"/>
        <rFont val="Arial"/>
        <family val="2"/>
      </rPr>
      <t>1</t>
    </r>
  </si>
  <si>
    <r>
      <t>Transgás, S.A.</t>
    </r>
    <r>
      <rPr>
        <vertAlign val="superscript"/>
        <sz val="8"/>
        <rFont val="Arial"/>
        <family val="2"/>
      </rPr>
      <t>2</t>
    </r>
  </si>
  <si>
    <t>Cash Flow</t>
  </si>
  <si>
    <t>Market Indicators</t>
  </si>
  <si>
    <t>Average net entitlement production (kbbl/day)</t>
  </si>
  <si>
    <t>Cash-Flow</t>
  </si>
  <si>
    <t>Total net entitlement production (million bbl)</t>
  </si>
  <si>
    <t xml:space="preserve">Million euros </t>
  </si>
  <si>
    <t>Turnover</t>
  </si>
  <si>
    <t>Operating profit replacement cost</t>
  </si>
  <si>
    <t>Net profit</t>
  </si>
  <si>
    <t>Net profit replacement cost</t>
  </si>
  <si>
    <t>Depreciations and provisions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</si>
  <si>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</si>
  <si>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</si>
  <si>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</si>
  <si>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</si>
  <si>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</si>
  <si>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Net profit replacement cost adjusted</t>
  </si>
  <si>
    <t>Operating profit replacement cost adjusted</t>
  </si>
  <si>
    <t>Interest expenses</t>
  </si>
  <si>
    <r>
      <t>Operating profit replacement cost adjusted</t>
    </r>
    <r>
      <rPr>
        <b/>
        <vertAlign val="superscript"/>
        <sz val="8"/>
        <rFont val="Arial"/>
        <family val="2"/>
      </rPr>
      <t>1</t>
    </r>
  </si>
  <si>
    <r>
      <t>Net profit replacement cost adjusted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</si>
  <si>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Supply</t>
  </si>
  <si>
    <t>Infrastruture</t>
  </si>
  <si>
    <t>Power</t>
  </si>
  <si>
    <t>NG supply total sales volumes (million m3)</t>
  </si>
  <si>
    <t>Liberalised market sales volumes (million m3)</t>
  </si>
  <si>
    <t>Regulated market sales volumes (million m3)</t>
  </si>
  <si>
    <t>Residencial</t>
  </si>
  <si>
    <t>Other supply companies</t>
  </si>
  <si>
    <t>Financial results</t>
  </si>
  <si>
    <t>Financial profit</t>
  </si>
  <si>
    <t>Profit and cost on financial instruments</t>
  </si>
  <si>
    <t>Net debt to equity</t>
  </si>
  <si>
    <t>Non recurrent items of operating profit</t>
  </si>
  <si>
    <r>
      <t>Rotterdam hydroskimming + aromatics + base oil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</si>
  <si>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t>Income Tax</t>
  </si>
  <si>
    <t>Effective income tax</t>
  </si>
  <si>
    <t>Income tax replacement cost</t>
  </si>
  <si>
    <t>Income tax replacement cost adjusted</t>
  </si>
  <si>
    <r>
      <t>Income tax IFRS</t>
    </r>
    <r>
      <rPr>
        <b/>
        <vertAlign val="superscript"/>
        <sz val="8"/>
        <rFont val="Arial"/>
        <family val="2"/>
      </rPr>
      <t>1</t>
    </r>
  </si>
  <si>
    <r>
      <t>Natural gas net fixed assets</t>
    </r>
    <r>
      <rPr>
        <b/>
        <vertAlign val="superscript"/>
        <sz val="8"/>
        <rFont val="Arial"/>
        <family val="2"/>
      </rPr>
      <t>3</t>
    </r>
  </si>
  <si>
    <r>
      <t>Power generation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(GWh)</t>
    </r>
  </si>
  <si>
    <r>
      <t>Sales of electricity to the grid</t>
    </r>
    <r>
      <rPr>
        <b/>
        <vertAlign val="superscript"/>
        <sz val="8"/>
        <rFont val="Arial"/>
        <family val="2"/>
      </rPr>
      <t>2</t>
    </r>
  </si>
  <si>
    <t>Operating profit at replacement cost</t>
  </si>
  <si>
    <t>Adjusted operating profit</t>
  </si>
  <si>
    <t>Adjusted operating profit by segment</t>
  </si>
  <si>
    <t>Income statement</t>
  </si>
  <si>
    <t>Income statement items</t>
  </si>
  <si>
    <r>
      <t>1</t>
    </r>
    <r>
      <rPr>
        <sz val="10"/>
        <rFont val="Arial"/>
        <family val="2"/>
      </rPr>
      <t xml:space="preserve"> Adjusted figures exclude inventory effects and other non recurrent items.</t>
    </r>
  </si>
  <si>
    <r>
      <t>1</t>
    </r>
    <r>
      <rPr>
        <sz val="10"/>
        <rFont val="Arial"/>
        <family val="2"/>
      </rPr>
      <t xml:space="preserve"> Source: Platts.</t>
    </r>
  </si>
  <si>
    <r>
      <t xml:space="preserve">2 </t>
    </r>
    <r>
      <rPr>
        <sz val="10"/>
        <rFont val="Arial"/>
        <family val="2"/>
      </rPr>
      <t>Source: Reuters.</t>
    </r>
  </si>
  <si>
    <r>
      <t>1</t>
    </r>
    <r>
      <rPr>
        <sz val="10"/>
        <rFont val="Arial"/>
        <family val="2"/>
      </rPr>
      <t xml:space="preserve"> Includes unconsolidated companies where Galp Energia has a significant interest.</t>
    </r>
  </si>
  <si>
    <r>
      <t>5</t>
    </r>
    <r>
      <rPr>
        <sz val="10"/>
        <rFont val="Arial"/>
        <family val="2"/>
      </rPr>
      <t xml:space="preserve"> Source: Apetro.</t>
    </r>
  </si>
  <si>
    <r>
      <t>7</t>
    </r>
    <r>
      <rPr>
        <sz val="10"/>
        <rFont val="Arial"/>
        <family val="2"/>
      </rPr>
      <t xml:space="preserve"> Source: Galp Energia. </t>
    </r>
  </si>
  <si>
    <r>
      <t>1</t>
    </r>
    <r>
      <rPr>
        <sz val="10"/>
        <rFont val="Arial"/>
        <family val="2"/>
      </rPr>
      <t xml:space="preserve"> Includes IRP from Angola since 2007</t>
    </r>
  </si>
  <si>
    <r>
      <t>1</t>
    </r>
    <r>
      <rPr>
        <sz val="10"/>
        <rFont val="Arial Narrow"/>
        <family val="2"/>
      </rPr>
      <t xml:space="preserve"> Considers the effective sales and the loans granted and received.</t>
    </r>
  </si>
  <si>
    <r>
      <t>2</t>
    </r>
    <r>
      <rPr>
        <sz val="10"/>
        <rFont val="Arial Narrow"/>
        <family val="2"/>
      </rPr>
      <t xml:space="preserve"> Considers effective sales. </t>
    </r>
  </si>
  <si>
    <r>
      <t>1</t>
    </r>
    <r>
      <rPr>
        <sz val="10"/>
        <rFont val="Arial Narrow"/>
        <family val="2"/>
      </rPr>
      <t xml:space="preserve"> Source: Platts.</t>
    </r>
  </si>
  <si>
    <r>
      <t>1</t>
    </r>
    <r>
      <rPr>
        <sz val="10"/>
        <rFont val="Arial Narrow"/>
        <family val="2"/>
      </rPr>
      <t xml:space="preserve"> Includes unconsolidated companies where Galp Energia holds a significant interest.</t>
    </r>
  </si>
  <si>
    <r>
      <t>3</t>
    </r>
    <r>
      <rPr>
        <sz val="10"/>
        <rFont val="Arial Narrow"/>
        <family val="2"/>
      </rPr>
      <t xml:space="preserve"> Excludes financial investment.</t>
    </r>
  </si>
  <si>
    <r>
      <t xml:space="preserve">1 </t>
    </r>
    <r>
      <rPr>
        <sz val="10"/>
        <rFont val="Arial Narrow"/>
        <family val="2"/>
      </rPr>
      <t>Fomer Transgás, S.A.</t>
    </r>
  </si>
  <si>
    <r>
      <t>2</t>
    </r>
    <r>
      <rPr>
        <sz val="10"/>
        <rFont val="Arial Narrow"/>
        <family val="2"/>
      </rPr>
      <t xml:space="preserve"> Former Transgás Industria, S.A.</t>
    </r>
  </si>
  <si>
    <t>Provisions for other risks and charges</t>
  </si>
  <si>
    <r>
      <t>6</t>
    </r>
    <r>
      <rPr>
        <sz val="10"/>
        <rFont val="Arial"/>
        <family val="2"/>
      </rPr>
      <t xml:space="preserve"> Source: Cores.</t>
    </r>
  </si>
  <si>
    <r>
      <t xml:space="preserve">3 </t>
    </r>
    <r>
      <rPr>
        <sz val="10"/>
        <rFont val="Arial"/>
        <family val="2"/>
      </rPr>
      <t>Source: Platts;  Prem Unleaded NWE FOB Barges.</t>
    </r>
  </si>
  <si>
    <r>
      <t>4</t>
    </r>
    <r>
      <rPr>
        <sz val="10"/>
        <rFont val="Arial"/>
        <family val="2"/>
      </rPr>
      <t xml:space="preserve"> Source: Platts; 1%/LSFO NWE FOB Cargoes.</t>
    </r>
  </si>
  <si>
    <r>
      <t>Average dated brent price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(Usd/bbl)</t>
    </r>
  </si>
  <si>
    <r>
      <t>Spanish pool price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(€/MWh)</t>
    </r>
  </si>
  <si>
    <r>
      <t>Average dated brent price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</si>
  <si>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 xml:space="preserve">3 </t>
    </r>
    <r>
      <rPr>
        <sz val="10"/>
        <rFont val="Arial"/>
        <family val="2"/>
      </rPr>
      <t>Source: Bloomberg</t>
    </r>
  </si>
  <si>
    <r>
      <t>4</t>
    </r>
    <r>
      <rPr>
        <sz val="10"/>
        <rFont val="Arial"/>
        <family val="2"/>
      </rPr>
      <t xml:space="preserve"> Source: Platts.</t>
    </r>
  </si>
  <si>
    <r>
      <t>5</t>
    </r>
    <r>
      <rPr>
        <sz val="10"/>
        <rFont val="Arial"/>
        <family val="2"/>
      </rPr>
      <t xml:space="preserve"> Source: European Central Bank. Euribor 360.</t>
    </r>
  </si>
  <si>
    <r>
      <t>2</t>
    </r>
    <r>
      <rPr>
        <sz val="10"/>
        <rFont val="Arial"/>
        <family val="2"/>
      </rPr>
      <t xml:space="preserve"> Source: Platts; ULSD 10ppm NWE CIF ARA. (ULSD 50 ppm up to the end of October 2008).</t>
    </r>
  </si>
  <si>
    <r>
      <t>2</t>
    </r>
    <r>
      <rPr>
        <sz val="10"/>
        <rFont val="Arial Narrow"/>
        <family val="2"/>
      </rPr>
      <t xml:space="preserve"> Includes Energin, which does not consolidate but where Galp Energia has a 35% holding. In 2008, this company generated 915.4 GWh of power and sold 236.4 GWh of electricity to the grid</t>
    </r>
  </si>
  <si>
    <t>Note: Net capital expenditures and disposals include financial investments on 4Q08 and 4Q07 results</t>
  </si>
  <si>
    <t>4Q and 12M 2008 Results</t>
  </si>
  <si>
    <t>Monobuoy costs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</si>
</sst>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%"/>
    <numFmt numFmtId="169" formatCode="#,###;\(#,###\);\-"/>
    <numFmt numFmtId="170" formatCode="0.0%;\(0.0%\)"/>
    <numFmt numFmtId="171" formatCode="#,##0.0"/>
    <numFmt numFmtId="172" formatCode="#,##0.0;\(#,###.0\);\-"/>
    <numFmt numFmtId="173" formatCode="#,##0;\(#,###\);\-"/>
    <numFmt numFmtId="174" formatCode="#,##0.00;\(#,###.00\);\-"/>
    <numFmt numFmtId="175" formatCode="_-* #,##0_-;\(#,##0\);\-_)"/>
    <numFmt numFmtId="176" formatCode="_-* #,##0.0_-;\(#,##0.0\);\-_)"/>
    <numFmt numFmtId="177" formatCode="_-* #,##0.00_-;\(#,##0.00\);\-_)"/>
    <numFmt numFmtId="178" formatCode="_-* #,##0.000_-;\(#,##0.000\);\-_)"/>
    <numFmt numFmtId="179" formatCode="_-* #,##0.0000_-;\(#,##0.0000\);\-_)"/>
    <numFmt numFmtId="180" formatCode="_-* #,##0.00000_-;\(#,##0.00000\);\-_)"/>
    <numFmt numFmtId="181" formatCode="_-* #,##0.0\ _€_-;\-* #,##0.0\ _€_-;_-* &quot;-&quot;?\ _€_-;_-@_-"/>
    <numFmt numFmtId="182" formatCode="_-* #,##0.00\ _€_-;\-* #,##0.00\ _€_-;_-* &quot;-&quot;?\ _€_-;_-@_-"/>
    <numFmt numFmtId="183" formatCode="_-* #,##0.000\ _€_-;\-* #,##0.000\ _€_-;_-* &quot;-&quot;?\ _€_-;_-@_-"/>
    <numFmt numFmtId="184" formatCode="#,##0.00;\(##,##0.00\);\-"/>
    <numFmt numFmtId="185" formatCode="_-[$€]* #,##0.00_-;\-[$€]* #,##0.00_-;_-[$€]* &quot;-&quot;??_-;_-@_-"/>
    <numFmt numFmtId="186" formatCode="#,##0;\(##,##0\);\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0000\ _€_-;\-* #,##0.000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u val="single"/>
      <sz val="10"/>
      <color indexed="52"/>
      <name val="Arial Narrow"/>
      <family val="2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10"/>
      <color indexed="8"/>
      <name val="Arial Narrow"/>
      <family val="2"/>
    </font>
    <font>
      <b/>
      <u val="single"/>
      <sz val="8"/>
      <color indexed="8"/>
      <name val="Arial Narrow"/>
      <family val="2"/>
    </font>
    <font>
      <sz val="6"/>
      <name val="Arial Narrow"/>
      <family val="2"/>
    </font>
    <font>
      <b/>
      <sz val="12"/>
      <color indexed="9"/>
      <name val="Arial Narrow"/>
      <family val="2"/>
    </font>
    <font>
      <b/>
      <sz val="20"/>
      <color indexed="9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sz val="8"/>
      <name val="Dax"/>
      <family val="0"/>
    </font>
    <font>
      <sz val="8"/>
      <name val="Dax-Medium"/>
      <family val="0"/>
    </font>
    <font>
      <sz val="8"/>
      <name val="Dax-Regular"/>
      <family val="0"/>
    </font>
    <font>
      <b/>
      <sz val="8"/>
      <name val="Arial"/>
      <family val="2"/>
    </font>
    <font>
      <b/>
      <sz val="8"/>
      <color indexed="9"/>
      <name val="Dax"/>
      <family val="0"/>
    </font>
    <font>
      <sz val="8"/>
      <color indexed="8"/>
      <name val="Arial"/>
      <family val="2"/>
    </font>
    <font>
      <sz val="10"/>
      <name val="Dax-Regular"/>
      <family val="0"/>
    </font>
    <font>
      <b/>
      <sz val="8"/>
      <name val="Dax-Regular"/>
      <family val="0"/>
    </font>
    <font>
      <b/>
      <sz val="8"/>
      <color indexed="9"/>
      <name val="Arial"/>
      <family val="2"/>
    </font>
    <font>
      <b/>
      <sz val="9"/>
      <name val="Arial"/>
      <family val="2"/>
    </font>
    <font>
      <sz val="7.5"/>
      <name val="Dax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indexed="52"/>
      <name val="Arial"/>
      <family val="2"/>
    </font>
    <font>
      <b/>
      <u val="single"/>
      <sz val="10"/>
      <color indexed="53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8"/>
      <color indexed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Narrow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ck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1" borderId="1" applyBorder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2" applyNumberFormat="0" applyProtection="0">
      <alignment vertical="center"/>
    </xf>
    <xf numFmtId="4" fontId="4" fillId="2" borderId="2" applyNumberFormat="0" applyProtection="0">
      <alignment vertical="center"/>
    </xf>
    <xf numFmtId="4" fontId="3" fillId="2" borderId="2" applyNumberFormat="0" applyProtection="0">
      <alignment horizontal="left" vertical="center" indent="1"/>
    </xf>
    <xf numFmtId="0" fontId="3" fillId="2" borderId="2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2" applyNumberFormat="0" applyProtection="0">
      <alignment horizontal="right" vertical="center"/>
    </xf>
    <xf numFmtId="4" fontId="5" fillId="5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8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1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2" borderId="2" applyNumberFormat="0" applyProtection="0">
      <alignment horizontal="right" vertical="center"/>
    </xf>
    <xf numFmtId="4" fontId="3" fillId="13" borderId="3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2" applyNumberFormat="0" applyProtection="0">
      <alignment horizontal="left" vertical="center" indent="1"/>
    </xf>
    <xf numFmtId="0" fontId="0" fillId="15" borderId="2" applyNumberFormat="0" applyProtection="0">
      <alignment horizontal="left" vertical="top" indent="1"/>
    </xf>
    <xf numFmtId="0" fontId="0" fillId="3" borderId="2" applyNumberFormat="0" applyProtection="0">
      <alignment horizontal="left" vertical="center" indent="1"/>
    </xf>
    <xf numFmtId="0" fontId="0" fillId="3" borderId="2" applyNumberFormat="0" applyProtection="0">
      <alignment horizontal="left" vertical="top" indent="1"/>
    </xf>
    <xf numFmtId="0" fontId="0" fillId="16" borderId="2" applyNumberFormat="0" applyProtection="0">
      <alignment horizontal="left" vertical="center" indent="1"/>
    </xf>
    <xf numFmtId="0" fontId="0" fillId="16" borderId="2" applyNumberFormat="0" applyProtection="0">
      <alignment horizontal="left" vertical="top" indent="1"/>
    </xf>
    <xf numFmtId="0" fontId="0" fillId="14" borderId="2" applyNumberFormat="0" applyProtection="0">
      <alignment horizontal="left" vertical="center" indent="1"/>
    </xf>
    <xf numFmtId="0" fontId="0" fillId="14" borderId="2" applyNumberFormat="0" applyProtection="0">
      <alignment horizontal="left" vertical="top" indent="1"/>
    </xf>
    <xf numFmtId="4" fontId="5" fillId="17" borderId="2" applyNumberFormat="0" applyProtection="0">
      <alignment vertical="center"/>
    </xf>
    <xf numFmtId="4" fontId="7" fillId="17" borderId="2" applyNumberFormat="0" applyProtection="0">
      <alignment vertical="center"/>
    </xf>
    <xf numFmtId="4" fontId="5" fillId="17" borderId="2" applyNumberFormat="0" applyProtection="0">
      <alignment horizontal="left" vertical="center" indent="1"/>
    </xf>
    <xf numFmtId="0" fontId="5" fillId="17" borderId="2" applyNumberFormat="0" applyProtection="0">
      <alignment horizontal="left" vertical="top" indent="1"/>
    </xf>
    <xf numFmtId="4" fontId="5" fillId="14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5" fillId="3" borderId="2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2" applyNumberFormat="0" applyProtection="0">
      <alignment horizontal="right" vertical="center"/>
    </xf>
  </cellStyleXfs>
  <cellXfs count="174">
    <xf numFmtId="0" fontId="0" fillId="0" borderId="0" xfId="0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22" applyFont="1" applyAlignment="1">
      <alignment/>
    </xf>
    <xf numFmtId="0" fontId="16" fillId="0" borderId="0" xfId="0" applyFont="1" applyAlignment="1">
      <alignment horizontal="left" indent="1"/>
    </xf>
    <xf numFmtId="0" fontId="16" fillId="0" borderId="0" xfId="22" applyFont="1" applyAlignment="1">
      <alignment horizontal="left" indent="1"/>
    </xf>
    <xf numFmtId="0" fontId="17" fillId="0" borderId="0" xfId="22" applyFont="1" applyAlignment="1">
      <alignment horizontal="left" indent="1"/>
    </xf>
    <xf numFmtId="0" fontId="18" fillId="0" borderId="0" xfId="0" applyFont="1" applyAlignment="1">
      <alignment/>
    </xf>
    <xf numFmtId="0" fontId="21" fillId="0" borderId="0" xfId="22" applyFont="1" applyAlignment="1">
      <alignment horizontal="left" indent="1"/>
    </xf>
    <xf numFmtId="0" fontId="20" fillId="0" borderId="0" xfId="0" applyFont="1" applyAlignment="1">
      <alignment/>
    </xf>
    <xf numFmtId="168" fontId="19" fillId="0" borderId="0" xfId="23" applyNumberFormat="1" applyFont="1" applyFill="1" applyBorder="1" applyAlignment="1">
      <alignment/>
    </xf>
    <xf numFmtId="168" fontId="12" fillId="0" borderId="0" xfId="23" applyNumberFormat="1" applyFont="1" applyAlignment="1">
      <alignment/>
    </xf>
    <xf numFmtId="3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22" fillId="0" borderId="0" xfId="22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22" fillId="0" borderId="0" xfId="22" applyFont="1" applyAlignment="1">
      <alignment horizontal="left" indent="3"/>
    </xf>
    <xf numFmtId="0" fontId="12" fillId="0" borderId="0" xfId="0" applyFont="1" applyBorder="1" applyAlignment="1">
      <alignment/>
    </xf>
    <xf numFmtId="0" fontId="21" fillId="0" borderId="0" xfId="22" applyFont="1" applyAlignment="1">
      <alignment horizontal="left"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/>
    </xf>
    <xf numFmtId="171" fontId="12" fillId="0" borderId="0" xfId="0" applyNumberFormat="1" applyFont="1" applyAlignment="1">
      <alignment/>
    </xf>
    <xf numFmtId="0" fontId="12" fillId="9" borderId="0" xfId="0" applyFont="1" applyFill="1" applyAlignment="1">
      <alignment/>
    </xf>
    <xf numFmtId="0" fontId="13" fillId="9" borderId="0" xfId="0" applyFont="1" applyFill="1" applyAlignment="1">
      <alignment/>
    </xf>
    <xf numFmtId="0" fontId="14" fillId="9" borderId="0" xfId="0" applyFont="1" applyFill="1" applyAlignment="1">
      <alignment/>
    </xf>
    <xf numFmtId="0" fontId="24" fillId="9" borderId="0" xfId="0" applyFont="1" applyFill="1" applyAlignment="1">
      <alignment/>
    </xf>
    <xf numFmtId="0" fontId="25" fillId="9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19" borderId="4" xfId="0" applyFont="1" applyFill="1" applyBorder="1" applyAlignment="1">
      <alignment/>
    </xf>
    <xf numFmtId="0" fontId="29" fillId="20" borderId="5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31" fillId="0" borderId="7" xfId="0" applyFont="1" applyBorder="1" applyAlignment="1">
      <alignment horizontal="left" indent="1"/>
    </xf>
    <xf numFmtId="0" fontId="32" fillId="9" borderId="0" xfId="0" applyFont="1" applyFill="1" applyBorder="1" applyAlignment="1">
      <alignment horizontal="left"/>
    </xf>
    <xf numFmtId="0" fontId="29" fillId="20" borderId="0" xfId="0" applyFont="1" applyFill="1" applyBorder="1" applyAlignment="1">
      <alignment horizontal="right" vertical="center"/>
    </xf>
    <xf numFmtId="0" fontId="5" fillId="19" borderId="8" xfId="0" applyFont="1" applyFill="1" applyBorder="1" applyAlignment="1">
      <alignment horizontal="centerContinuous"/>
    </xf>
    <xf numFmtId="0" fontId="33" fillId="20" borderId="9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left" indent="1"/>
    </xf>
    <xf numFmtId="0" fontId="36" fillId="9" borderId="0" xfId="0" applyFont="1" applyFill="1" applyBorder="1" applyAlignment="1">
      <alignment horizontal="left"/>
    </xf>
    <xf numFmtId="0" fontId="1" fillId="19" borderId="4" xfId="0" applyFont="1" applyFill="1" applyBorder="1" applyAlignment="1">
      <alignment/>
    </xf>
    <xf numFmtId="0" fontId="1" fillId="20" borderId="5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left" wrapText="1" indent="1"/>
    </xf>
    <xf numFmtId="173" fontId="1" fillId="0" borderId="6" xfId="0" applyNumberFormat="1" applyFont="1" applyBorder="1" applyAlignment="1">
      <alignment horizontal="right"/>
    </xf>
    <xf numFmtId="173" fontId="31" fillId="0" borderId="6" xfId="0" applyNumberFormat="1" applyFont="1" applyBorder="1" applyAlignment="1">
      <alignment horizontal="right"/>
    </xf>
    <xf numFmtId="0" fontId="34" fillId="0" borderId="12" xfId="0" applyFont="1" applyBorder="1" applyAlignment="1">
      <alignment/>
    </xf>
    <xf numFmtId="0" fontId="31" fillId="0" borderId="6" xfId="0" applyFont="1" applyBorder="1" applyAlignment="1">
      <alignment horizontal="left" indent="1"/>
    </xf>
    <xf numFmtId="9" fontId="1" fillId="0" borderId="6" xfId="23" applyFont="1" applyBorder="1" applyAlignment="1">
      <alignment horizontal="right"/>
    </xf>
    <xf numFmtId="0" fontId="5" fillId="19" borderId="8" xfId="0" applyFont="1" applyFill="1" applyBorder="1" applyAlignment="1">
      <alignment horizontal="centerContinuous" readingOrder="2"/>
    </xf>
    <xf numFmtId="0" fontId="1" fillId="0" borderId="6" xfId="0" applyFont="1" applyBorder="1" applyAlignment="1">
      <alignment horizontal="left" indent="2"/>
    </xf>
    <xf numFmtId="0" fontId="1" fillId="0" borderId="6" xfId="0" applyFont="1" applyBorder="1" applyAlignment="1">
      <alignment horizontal="left"/>
    </xf>
    <xf numFmtId="0" fontId="28" fillId="19" borderId="13" xfId="0" applyFont="1" applyFill="1" applyBorder="1" applyAlignment="1">
      <alignment horizontal="center" vertical="center"/>
    </xf>
    <xf numFmtId="0" fontId="28" fillId="19" borderId="14" xfId="0" applyFont="1" applyFill="1" applyBorder="1" applyAlignment="1">
      <alignment horizontal="center" vertical="center"/>
    </xf>
    <xf numFmtId="0" fontId="28" fillId="19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9" fontId="1" fillId="0" borderId="6" xfId="23" applyFont="1" applyBorder="1" applyAlignment="1">
      <alignment horizontal="center"/>
    </xf>
    <xf numFmtId="0" fontId="33" fillId="20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indent="2"/>
    </xf>
    <xf numFmtId="174" fontId="31" fillId="0" borderId="6" xfId="0" applyNumberFormat="1" applyFont="1" applyBorder="1" applyAlignment="1">
      <alignment horizontal="right"/>
    </xf>
    <xf numFmtId="0" fontId="31" fillId="0" borderId="6" xfId="0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0" fontId="31" fillId="0" borderId="7" xfId="0" applyFont="1" applyBorder="1" applyAlignment="1">
      <alignment horizontal="left"/>
    </xf>
    <xf numFmtId="0" fontId="31" fillId="0" borderId="7" xfId="0" applyFont="1" applyBorder="1" applyAlignment="1">
      <alignment/>
    </xf>
    <xf numFmtId="0" fontId="31" fillId="0" borderId="7" xfId="0" applyFont="1" applyBorder="1" applyAlignment="1">
      <alignment horizontal="right"/>
    </xf>
    <xf numFmtId="0" fontId="37" fillId="0" borderId="7" xfId="0" applyFont="1" applyBorder="1" applyAlignment="1">
      <alignment/>
    </xf>
    <xf numFmtId="0" fontId="30" fillId="0" borderId="7" xfId="0" applyFont="1" applyFill="1" applyBorder="1" applyAlignment="1">
      <alignment horizontal="left"/>
    </xf>
    <xf numFmtId="0" fontId="33" fillId="20" borderId="9" xfId="0" applyFont="1" applyFill="1" applyBorder="1" applyAlignment="1">
      <alignment horizontal="centerContinuous" vertical="center"/>
    </xf>
    <xf numFmtId="0" fontId="33" fillId="20" borderId="0" xfId="0" applyFont="1" applyFill="1" applyBorder="1" applyAlignment="1">
      <alignment horizontal="center" vertical="center"/>
    </xf>
    <xf numFmtId="0" fontId="33" fillId="20" borderId="15" xfId="0" applyFont="1" applyFill="1" applyBorder="1" applyAlignment="1">
      <alignment horizontal="centerContinuous" vertical="center"/>
    </xf>
    <xf numFmtId="0" fontId="28" fillId="19" borderId="4" xfId="0" applyFont="1" applyFill="1" applyBorder="1" applyAlignment="1">
      <alignment horizontal="centerContinuous"/>
    </xf>
    <xf numFmtId="173" fontId="31" fillId="0" borderId="6" xfId="0" applyNumberFormat="1" applyFont="1" applyFill="1" applyBorder="1" applyAlignment="1">
      <alignment horizontal="right"/>
    </xf>
    <xf numFmtId="173" fontId="1" fillId="0" borderId="6" xfId="0" applyNumberFormat="1" applyFont="1" applyFill="1" applyBorder="1" applyAlignment="1">
      <alignment horizontal="right"/>
    </xf>
    <xf numFmtId="0" fontId="29" fillId="20" borderId="5" xfId="0" applyFont="1" applyFill="1" applyBorder="1" applyAlignment="1">
      <alignment horizontal="centerContinuous" vertical="center"/>
    </xf>
    <xf numFmtId="0" fontId="28" fillId="19" borderId="14" xfId="0" applyFont="1" applyFill="1" applyBorder="1" applyAlignment="1">
      <alignment vertical="center" wrapText="1"/>
    </xf>
    <xf numFmtId="0" fontId="38" fillId="19" borderId="8" xfId="0" applyFont="1" applyFill="1" applyBorder="1" applyAlignment="1">
      <alignment vertical="center" wrapText="1"/>
    </xf>
    <xf numFmtId="0" fontId="1" fillId="0" borderId="6" xfId="0" applyFont="1" applyBorder="1" applyAlignment="1">
      <alignment horizontal="right"/>
    </xf>
    <xf numFmtId="0" fontId="1" fillId="0" borderId="6" xfId="0" applyFont="1" applyFill="1" applyBorder="1" applyAlignment="1">
      <alignment horizontal="left" indent="1"/>
    </xf>
    <xf numFmtId="0" fontId="12" fillId="0" borderId="0" xfId="0" applyFont="1" applyFill="1" applyAlignment="1">
      <alignment/>
    </xf>
    <xf numFmtId="0" fontId="31" fillId="0" borderId="6" xfId="0" applyFont="1" applyFill="1" applyBorder="1" applyAlignment="1">
      <alignment horizontal="left" indent="1"/>
    </xf>
    <xf numFmtId="0" fontId="31" fillId="0" borderId="7" xfId="0" applyFont="1" applyBorder="1" applyAlignment="1">
      <alignment horizontal="left" indent="2"/>
    </xf>
    <xf numFmtId="0" fontId="1" fillId="0" borderId="7" xfId="0" applyFont="1" applyBorder="1" applyAlignment="1">
      <alignment horizontal="left" indent="3"/>
    </xf>
    <xf numFmtId="175" fontId="1" fillId="0" borderId="6" xfId="0" applyNumberFormat="1" applyFont="1" applyBorder="1" applyAlignment="1">
      <alignment horizontal="right"/>
    </xf>
    <xf numFmtId="175" fontId="1" fillId="0" borderId="6" xfId="0" applyNumberFormat="1" applyFont="1" applyBorder="1" applyAlignment="1">
      <alignment/>
    </xf>
    <xf numFmtId="175" fontId="31" fillId="0" borderId="7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5" fontId="31" fillId="0" borderId="6" xfId="0" applyNumberFormat="1" applyFont="1" applyBorder="1" applyAlignment="1">
      <alignment/>
    </xf>
    <xf numFmtId="0" fontId="26" fillId="0" borderId="0" xfId="0" applyFont="1" applyAlignment="1">
      <alignment horizontal="left"/>
    </xf>
    <xf numFmtId="176" fontId="1" fillId="0" borderId="6" xfId="0" applyNumberFormat="1" applyFont="1" applyFill="1" applyBorder="1" applyAlignment="1">
      <alignment horizontal="right"/>
    </xf>
    <xf numFmtId="176" fontId="31" fillId="0" borderId="6" xfId="0" applyNumberFormat="1" applyFont="1" applyBorder="1" applyAlignment="1">
      <alignment/>
    </xf>
    <xf numFmtId="0" fontId="16" fillId="0" borderId="0" xfId="22" applyFont="1" applyFill="1" applyAlignment="1">
      <alignment/>
    </xf>
    <xf numFmtId="175" fontId="1" fillId="0" borderId="6" xfId="0" applyNumberFormat="1" applyFont="1" applyFill="1" applyBorder="1" applyAlignment="1">
      <alignment/>
    </xf>
    <xf numFmtId="173" fontId="1" fillId="21" borderId="6" xfId="0" applyNumberFormat="1" applyFont="1" applyFill="1" applyBorder="1" applyAlignment="1">
      <alignment horizontal="right"/>
    </xf>
    <xf numFmtId="175" fontId="31" fillId="0" borderId="6" xfId="0" applyNumberFormat="1" applyFont="1" applyBorder="1" applyAlignment="1">
      <alignment horizontal="right"/>
    </xf>
    <xf numFmtId="175" fontId="1" fillId="0" borderId="6" xfId="0" applyNumberFormat="1" applyFont="1" applyFill="1" applyBorder="1" applyAlignment="1">
      <alignment horizontal="right"/>
    </xf>
    <xf numFmtId="0" fontId="31" fillId="0" borderId="11" xfId="0" applyFont="1" applyBorder="1" applyAlignment="1">
      <alignment horizontal="left" indent="1"/>
    </xf>
    <xf numFmtId="0" fontId="18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22" applyFont="1" applyAlignment="1">
      <alignment horizontal="left" indent="1"/>
    </xf>
    <xf numFmtId="0" fontId="44" fillId="0" borderId="0" xfId="22" applyFont="1" applyFill="1" applyAlignment="1" quotePrefix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1" fillId="0" borderId="11" xfId="0" applyFont="1" applyBorder="1" applyAlignment="1">
      <alignment horizontal="left" vertical="center" indent="1"/>
    </xf>
    <xf numFmtId="170" fontId="31" fillId="20" borderId="10" xfId="23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indent="1"/>
    </xf>
    <xf numFmtId="0" fontId="44" fillId="0" borderId="0" xfId="22" applyFont="1" applyAlignment="1">
      <alignment horizontal="left" indent="1"/>
    </xf>
    <xf numFmtId="0" fontId="43" fillId="0" borderId="0" xfId="21" applyFont="1" applyAlignment="1">
      <alignment horizontal="left" indent="1"/>
    </xf>
    <xf numFmtId="0" fontId="46" fillId="0" borderId="0" xfId="22" applyFont="1" applyAlignment="1">
      <alignment horizontal="left" indent="2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31" fillId="20" borderId="10" xfId="0" applyFont="1" applyFill="1" applyBorder="1" applyAlignment="1">
      <alignment horizontal="left" indent="1"/>
    </xf>
    <xf numFmtId="0" fontId="1" fillId="0" borderId="0" xfId="0" applyFont="1" applyBorder="1" applyAlignment="1">
      <alignment/>
    </xf>
    <xf numFmtId="0" fontId="31" fillId="0" borderId="0" xfId="0" applyFont="1" applyAlignment="1">
      <alignment/>
    </xf>
    <xf numFmtId="169" fontId="1" fillId="0" borderId="0" xfId="0" applyNumberFormat="1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1" fillId="0" borderId="7" xfId="0" applyFont="1" applyFill="1" applyBorder="1" applyAlignment="1">
      <alignment horizontal="left" indent="1"/>
    </xf>
    <xf numFmtId="175" fontId="1" fillId="0" borderId="17" xfId="0" applyNumberFormat="1" applyFont="1" applyFill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6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18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left" indent="1"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7" xfId="0" applyFont="1" applyBorder="1" applyAlignment="1">
      <alignment horizontal="left" wrapText="1" indent="1"/>
    </xf>
    <xf numFmtId="0" fontId="47" fillId="0" borderId="6" xfId="0" applyFont="1" applyBorder="1" applyAlignment="1">
      <alignment horizontal="left" indent="2"/>
    </xf>
    <xf numFmtId="9" fontId="47" fillId="0" borderId="6" xfId="23" applyFont="1" applyBorder="1" applyAlignment="1">
      <alignment horizontal="right"/>
    </xf>
    <xf numFmtId="176" fontId="31" fillId="0" borderId="6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0" fontId="48" fillId="0" borderId="0" xfId="0" applyFont="1" applyAlignment="1">
      <alignment horizontal="left"/>
    </xf>
    <xf numFmtId="0" fontId="31" fillId="0" borderId="20" xfId="0" applyFont="1" applyBorder="1" applyAlignment="1">
      <alignment horizontal="left" inden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184" fontId="31" fillId="0" borderId="6" xfId="0" applyNumberFormat="1" applyFont="1" applyBorder="1" applyAlignment="1">
      <alignment horizontal="right"/>
    </xf>
    <xf numFmtId="0" fontId="21" fillId="0" borderId="0" xfId="22" applyFont="1" applyAlignment="1">
      <alignment horizontal="left" indent="3"/>
    </xf>
    <xf numFmtId="0" fontId="21" fillId="0" borderId="0" xfId="22" applyFont="1" applyAlignment="1">
      <alignment/>
    </xf>
    <xf numFmtId="0" fontId="21" fillId="0" borderId="0" xfId="22" applyFont="1" applyAlignment="1">
      <alignment/>
    </xf>
    <xf numFmtId="0" fontId="21" fillId="0" borderId="0" xfId="22" applyFont="1" applyAlignment="1">
      <alignment horizontal="left" indent="2"/>
    </xf>
    <xf numFmtId="0" fontId="48" fillId="0" borderId="0" xfId="0" applyFont="1" applyFill="1" applyAlignment="1">
      <alignment horizontal="left"/>
    </xf>
    <xf numFmtId="176" fontId="1" fillId="0" borderId="6" xfId="0" applyNumberFormat="1" applyFont="1" applyFill="1" applyBorder="1" applyAlignment="1">
      <alignment/>
    </xf>
    <xf numFmtId="186" fontId="31" fillId="0" borderId="6" xfId="0" applyNumberFormat="1" applyFont="1" applyBorder="1" applyAlignment="1">
      <alignment horizontal="right"/>
    </xf>
    <xf numFmtId="186" fontId="1" fillId="0" borderId="6" xfId="0" applyNumberFormat="1" applyFont="1" applyBorder="1" applyAlignment="1">
      <alignment horizontal="right"/>
    </xf>
    <xf numFmtId="188" fontId="12" fillId="0" borderId="0" xfId="0" applyNumberFormat="1" applyFont="1" applyAlignment="1">
      <alignment/>
    </xf>
    <xf numFmtId="189" fontId="12" fillId="0" borderId="0" xfId="0" applyNumberFormat="1" applyFont="1" applyAlignment="1">
      <alignment/>
    </xf>
    <xf numFmtId="9" fontId="1" fillId="0" borderId="21" xfId="23" applyFont="1" applyFill="1" applyBorder="1" applyAlignment="1">
      <alignment horizontal="right"/>
    </xf>
    <xf numFmtId="9" fontId="1" fillId="0" borderId="21" xfId="23" applyFont="1" applyFill="1" applyBorder="1" applyAlignment="1">
      <alignment horizontal="center"/>
    </xf>
    <xf numFmtId="9" fontId="1" fillId="0" borderId="21" xfId="23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174" fontId="1" fillId="0" borderId="7" xfId="0" applyNumberFormat="1" applyFont="1" applyFill="1" applyBorder="1" applyAlignment="1">
      <alignment horizontal="right"/>
    </xf>
    <xf numFmtId="174" fontId="1" fillId="0" borderId="7" xfId="0" applyNumberFormat="1" applyFont="1" applyFill="1" applyBorder="1" applyAlignment="1">
      <alignment horizontal="center"/>
    </xf>
    <xf numFmtId="173" fontId="31" fillId="0" borderId="7" xfId="0" applyNumberFormat="1" applyFont="1" applyBorder="1" applyAlignment="1">
      <alignment horizontal="center"/>
    </xf>
    <xf numFmtId="173" fontId="31" fillId="0" borderId="7" xfId="0" applyNumberFormat="1" applyFont="1" applyFill="1" applyBorder="1" applyAlignment="1">
      <alignment horizontal="right"/>
    </xf>
    <xf numFmtId="173" fontId="31" fillId="0" borderId="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</cellXfs>
  <cellStyles count="48">
    <cellStyle name="Normal" xfId="0"/>
    <cellStyle name="BS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resData" xfId="52"/>
    <cellStyle name="SAPBEXresDataEmph" xfId="53"/>
    <cellStyle name="SAPBEXresItem" xfId="54"/>
    <cellStyle name="SAPBEXresItemX" xfId="55"/>
    <cellStyle name="SAPBEXstdData" xfId="56"/>
    <cellStyle name="SAPBEXstdDataEmph" xfId="57"/>
    <cellStyle name="SAPBEXstdItem" xfId="58"/>
    <cellStyle name="SAPBEXstdItemX" xfId="59"/>
    <cellStyle name="SAPBEXtitle" xfId="60"/>
    <cellStyle name="SAPBEXundefined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85725</xdr:rowOff>
    </xdr:from>
    <xdr:to>
      <xdr:col>3</xdr:col>
      <xdr:colOff>409575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28575</xdr:rowOff>
    </xdr:from>
    <xdr:to>
      <xdr:col>9</xdr:col>
      <xdr:colOff>19050</xdr:colOff>
      <xdr:row>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8382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5</xdr:row>
      <xdr:rowOff>9525</xdr:rowOff>
    </xdr:from>
    <xdr:to>
      <xdr:col>10</xdr:col>
      <xdr:colOff>152400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1</xdr:row>
      <xdr:rowOff>57150</xdr:rowOff>
    </xdr:from>
    <xdr:to>
      <xdr:col>1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6</xdr:row>
      <xdr:rowOff>9525</xdr:rowOff>
    </xdr:from>
    <xdr:to>
      <xdr:col>10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5</xdr:row>
      <xdr:rowOff>66675</xdr:rowOff>
    </xdr:from>
    <xdr:to>
      <xdr:col>9</xdr:col>
      <xdr:colOff>85725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4</xdr:row>
      <xdr:rowOff>9525</xdr:rowOff>
    </xdr:from>
    <xdr:to>
      <xdr:col>13</xdr:col>
      <xdr:colOff>228600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5</xdr:row>
      <xdr:rowOff>9525</xdr:rowOff>
    </xdr:from>
    <xdr:to>
      <xdr:col>9</xdr:col>
      <xdr:colOff>142875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</xdr:row>
      <xdr:rowOff>38100</xdr:rowOff>
    </xdr:from>
    <xdr:to>
      <xdr:col>9</xdr:col>
      <xdr:colOff>47625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</xdr:row>
      <xdr:rowOff>9525</xdr:rowOff>
    </xdr:from>
    <xdr:to>
      <xdr:col>6</xdr:col>
      <xdr:colOff>228600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295275</xdr:colOff>
      <xdr:row>7</xdr:row>
      <xdr:rowOff>38100</xdr:rowOff>
    </xdr:from>
    <xdr:to>
      <xdr:col>18</xdr:col>
      <xdr:colOff>419100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77625" y="117157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Portuguese%20Version\Documentos%20Finais\FApor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7\1Q2007\FAportv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Relat&#243;rios%20e%20Contas\2006\3Q2006\Portuguese%20Version\Documentos%20Finais\FApor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1H2008\Excel_tables4Q2007_%20analist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FDias\Local%20Settings\Temp\wzc122\Mercado%20Portugal%202006-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1H2008\FA_report1Q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1H2008\FA_report1H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1Q2008\FA_report1Q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7\4Q2007\FA_report4Q20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7\3Q2007\FA_report3Q2007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Financeiras_2005\IAS\Contas_consolidadas\Dezembro_2005\IAS_Df_12_2005_consolidado_Galpenergia_SGPS%20(N&#227;o%20Auditado%2022fev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4Q2006\FAportv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3Q2008\FA_report3Q20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A_report4Q200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Backup\pool%20pri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SC\FIM_MES_G&#193;S\POSI&#199;&#195;O%20GALP%20ENERGIA\POSI&#199;&#195;O_GALPENERGIA_DEZ_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1H2008\FA_report4Q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7\1H2007\FA_report1H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Reconciliation"/>
      <sheetName val="Cashflowmap"/>
      <sheetName val="Pessoal"/>
      <sheetName val="P&amp;L"/>
      <sheetName val="BS"/>
      <sheetName val="Sheet1"/>
      <sheetName val="Balance sheet"/>
      <sheetName val="Pressrelease"/>
      <sheetName val="Special items"/>
      <sheetName val="major holdings"/>
      <sheetName val="Nrecorrentes"/>
      <sheetName val=" acum.Set"/>
      <sheetName val="trimes. Set."/>
      <sheetName val="Ajustamentos Replacement"/>
      <sheetName val="Ajustamentos Replacement trim"/>
      <sheetName val="balanço sintético"/>
      <sheetName val="mapa cash flow"/>
      <sheetName val="DR Galp Energia9M"/>
      <sheetName val="DR trim Galp Energia"/>
      <sheetName val="Bal Galp Energia"/>
      <sheetName val="LAYOUT RESUM (2)"/>
      <sheetName val="Resumo_mil Euros"/>
      <sheetName val="LAYOUT RESUM"/>
      <sheetName val="Resumo_3 Trim"/>
      <sheetName val="Anexo DR IFRS_mEuros"/>
      <sheetName val="DR_9M2006"/>
      <sheetName val="BAL_1H2006"/>
      <sheetName val="DR_1H2006"/>
      <sheetName val="BAL2005"/>
      <sheetName val="Anexo BAL IFRS_mEuros"/>
      <sheetName val="Sheet3"/>
    </sheetNames>
    <sheetDataSet>
      <sheetData sheetId="19">
        <row r="32">
          <cell r="F32">
            <v>168821.29066934562</v>
          </cell>
          <cell r="G32">
            <v>168821.29066934562</v>
          </cell>
        </row>
        <row r="37">
          <cell r="F37">
            <v>343589.0738100001</v>
          </cell>
          <cell r="G37">
            <v>344858.3497573765</v>
          </cell>
        </row>
        <row r="38">
          <cell r="F38">
            <v>-82033</v>
          </cell>
          <cell r="G38">
            <v>-82382</v>
          </cell>
        </row>
        <row r="41">
          <cell r="F41">
            <v>-127191.9486392955</v>
          </cell>
          <cell r="G41">
            <v>-127191.9486392955</v>
          </cell>
        </row>
      </sheetData>
      <sheetData sheetId="20">
        <row r="45">
          <cell r="H45">
            <v>119489.35505</v>
          </cell>
        </row>
        <row r="66">
          <cell r="H66">
            <v>2006006.759599999</v>
          </cell>
        </row>
        <row r="70">
          <cell r="H70">
            <v>270812.35495</v>
          </cell>
        </row>
        <row r="71">
          <cell r="H71">
            <v>259879.78971</v>
          </cell>
        </row>
        <row r="81">
          <cell r="H81">
            <v>560228.0268</v>
          </cell>
        </row>
        <row r="82">
          <cell r="H82">
            <v>49879.78971</v>
          </cell>
        </row>
      </sheetData>
      <sheetData sheetId="27">
        <row r="34">
          <cell r="E34">
            <v>275596</v>
          </cell>
        </row>
        <row r="58">
          <cell r="E58">
            <v>2514664</v>
          </cell>
        </row>
        <row r="62">
          <cell r="E62">
            <v>733655</v>
          </cell>
        </row>
        <row r="63">
          <cell r="E63">
            <v>259880</v>
          </cell>
        </row>
        <row r="74">
          <cell r="E74">
            <v>216864</v>
          </cell>
        </row>
        <row r="75">
          <cell r="E75">
            <v>49880</v>
          </cell>
        </row>
      </sheetData>
      <sheetData sheetId="29">
        <row r="58">
          <cell r="E58">
            <v>2385851</v>
          </cell>
        </row>
        <row r="62">
          <cell r="E62">
            <v>781996</v>
          </cell>
        </row>
        <row r="63">
          <cell r="E63">
            <v>309760</v>
          </cell>
        </row>
        <row r="74">
          <cell r="E74">
            <v>257390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"/>
      <sheetName val="Operating"/>
      <sheetName val="SET 2005"/>
      <sheetName val="SET 2006"/>
      <sheetName val="Cashflowmap"/>
      <sheetName val="Operating_ing"/>
      <sheetName val="Cash Flow 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Balanço Sintético"/>
      <sheetName val="Bal Galp Energia"/>
      <sheetName val="DívidaLiq_ing"/>
      <sheetName val="Sheet1"/>
      <sheetName val="Resultados EP (2)"/>
      <sheetName val="Sheet2"/>
      <sheetName val="Sheet1 (2)"/>
      <sheetName val="Pressrelease"/>
      <sheetName val="major holdings"/>
      <sheetName val="major holdings_ING"/>
      <sheetName val="Volumesgalp"/>
      <sheetName val="Volumesgalp_ing"/>
      <sheetName val="RESUMO m€ (2)"/>
      <sheetName val="DR GALP ENERGIA DEZ"/>
      <sheetName val="Bal Set "/>
      <sheetName val="trimes. Dez"/>
      <sheetName val="BALANÇO"/>
      <sheetName val="DR GALP ENERGIA SET"/>
      <sheetName val="DR Galp Energia"/>
      <sheetName val="DR trim Galp Energia"/>
      <sheetName val="Ajustamentos Replacement"/>
      <sheetName val="Resumo_mil Euros rc"/>
      <sheetName val=" acum Dez"/>
      <sheetName val="Resumo_3 Trim rp"/>
      <sheetName val="Resumo_3 Trim"/>
      <sheetName val="Resumo_mil Euros (2)"/>
      <sheetName val="transgas set"/>
      <sheetName val="Transgas anual"/>
      <sheetName val="GN Set"/>
      <sheetName val="GN Anual"/>
      <sheetName val="HH"/>
      <sheetName val="MR anual"/>
      <sheetName val="Mr trimestral"/>
      <sheetName val="MR Mensal"/>
      <sheetName val="dieselvsfuel"/>
      <sheetName val="bRENT"/>
      <sheetName val="balançonassas"/>
      <sheetName val="ROT"/>
      <sheetName val="yeild"/>
      <sheetName val="Produção 2006-Equity"/>
      <sheetName val="Produção 2006-Working"/>
      <sheetName val="Produção 2007_Equity (2)"/>
      <sheetName val="Produção 2007_Working (2)"/>
    </sheetNames>
    <sheetDataSet>
      <sheetData sheetId="22">
        <row r="44">
          <cell r="B44">
            <v>1.7268</v>
          </cell>
        </row>
        <row r="45">
          <cell r="B45">
            <v>9.646006999999999</v>
          </cell>
        </row>
        <row r="46">
          <cell r="B46">
            <v>1.157891</v>
          </cell>
        </row>
        <row r="47">
          <cell r="B47">
            <v>0.395837</v>
          </cell>
        </row>
        <row r="48">
          <cell r="B48">
            <v>12.926534999999998</v>
          </cell>
        </row>
        <row r="49">
          <cell r="B49">
            <v>1.5009000000000001</v>
          </cell>
        </row>
        <row r="50">
          <cell r="B50">
            <v>14.427434999999997</v>
          </cell>
        </row>
      </sheetData>
      <sheetData sheetId="37">
        <row r="32">
          <cell r="G32">
            <v>14299.26964000003</v>
          </cell>
          <cell r="H32">
            <v>14299.26964000003</v>
          </cell>
        </row>
        <row r="37">
          <cell r="G37">
            <v>165432.90462000013</v>
          </cell>
          <cell r="H37">
            <v>163085.14249000014</v>
          </cell>
        </row>
        <row r="38">
          <cell r="G38">
            <v>-47145.41067</v>
          </cell>
          <cell r="H38">
            <v>-46791.665391874994</v>
          </cell>
        </row>
        <row r="41">
          <cell r="G41">
            <v>-23572.13249225005</v>
          </cell>
          <cell r="H41">
            <v>-23572.13249225005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Reconciliation"/>
      <sheetName val="Cashflowmap"/>
      <sheetName val="Pessoal"/>
      <sheetName val="P&amp;L"/>
      <sheetName val="BS"/>
      <sheetName val="Sheet1"/>
      <sheetName val="Balance sheet"/>
      <sheetName val="Pressrelease"/>
      <sheetName val="Special items"/>
      <sheetName val="major holdings"/>
      <sheetName val="Nrecorrentes"/>
      <sheetName val=" acum.Set"/>
      <sheetName val="trimes. Set."/>
      <sheetName val="Ajustamentos Replacement"/>
      <sheetName val="Ajustamentos Replacement trim"/>
      <sheetName val="balanço sintético"/>
      <sheetName val="mapa cash flow"/>
      <sheetName val="DR Galp Energia9M"/>
      <sheetName val="DR trim Galp Energia"/>
      <sheetName val="Bal Galp Energia"/>
      <sheetName val="LAYOUT RESUM (2)"/>
      <sheetName val="Resumo_mil Euros"/>
      <sheetName val="LAYOUT RESUM"/>
      <sheetName val="Resumo_3 Trim"/>
      <sheetName val="Anexo DR IFRS_mEuros"/>
      <sheetName val="DR_9M2006"/>
      <sheetName val="BAL_1H2006"/>
      <sheetName val="DR_1H2006"/>
      <sheetName val="BAL2005"/>
      <sheetName val="Anexo BAL IFRS_mEuros"/>
      <sheetName val="Sheet3"/>
    </sheetNames>
    <sheetDataSet>
      <sheetData sheetId="24">
        <row r="32">
          <cell r="D32">
            <v>61883.100179999965</v>
          </cell>
          <cell r="F32">
            <v>11598.419130000002</v>
          </cell>
          <cell r="H32">
            <v>292079.93587000004</v>
          </cell>
          <cell r="J32">
            <v>26768.82569999999</v>
          </cell>
          <cell r="L32">
            <v>1349.6095499999992</v>
          </cell>
          <cell r="N32">
            <v>-2825.189290000002</v>
          </cell>
          <cell r="R32">
            <v>390854.7011399999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ront_Page"/>
      <sheetName val="Table of Contents"/>
      <sheetName val="key Figures"/>
      <sheetName val="Financial Review"/>
      <sheetName val="Segment Review"/>
      <sheetName val="Debt_detail"/>
      <sheetName val="People"/>
      <sheetName val="Major Holdings"/>
      <sheetName val="Reconciliation_1"/>
      <sheetName val="Reconciliation 2"/>
      <sheetName val="Financial Statements"/>
    </sheetNames>
    <sheetDataSet>
      <sheetData sheetId="3">
        <row r="198">
          <cell r="B198" t="str">
            <v>n.a.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rtugal"/>
      <sheetName val="Continente"/>
      <sheetName val="Açores"/>
      <sheetName val="Madeira"/>
    </sheetNames>
    <sheetDataSet>
      <sheetData sheetId="0">
        <row r="66">
          <cell r="AA66">
            <v>989807.2718374999</v>
          </cell>
          <cell r="AB66">
            <v>1019958.6131653502</v>
          </cell>
          <cell r="AC66">
            <v>986534.4934604499</v>
          </cell>
          <cell r="AD66">
            <v>924395.5508887499</v>
          </cell>
          <cell r="AE66">
            <v>929019.5645081002</v>
          </cell>
          <cell r="AF66">
            <v>980059.0892883799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DR GALP ENERGIA 3Q"/>
      <sheetName val="DR GALP ENERGIA4Q"/>
      <sheetName val="DR trim Galp Energia"/>
      <sheetName val="DR Galp Energia_1Q"/>
      <sheetName val="Bal Galp Energia_2q"/>
      <sheetName val="Bal Galp Energia_4q"/>
      <sheetName val="EP Set.07"/>
      <sheetName val="EP 2007 vs 2006"/>
      <sheetName val="EP Mar.08"/>
      <sheetName val="Cash Flow_1q "/>
      <sheetName val="Resumo_mil Euros rc"/>
      <sheetName val="Resumo_3 Trim rp"/>
      <sheetName val="Resumo_3 Trim"/>
      <sheetName val="Resumo_mil Euros (2)"/>
      <sheetName val="Balanço Sintético_2Q"/>
      <sheetName val="Volumesgalp"/>
      <sheetName val="Volumesgalp_ing"/>
      <sheetName val="Transgas_9M"/>
      <sheetName val="Transgas_12M"/>
      <sheetName val="GN Anual_9"/>
      <sheetName val="GN_12"/>
      <sheetName val="GN 1ºT2007"/>
      <sheetName val="GN Set 2007"/>
      <sheetName val="GN Dez 2007"/>
      <sheetName val="GGN"/>
      <sheetName val="TOT-Distr"/>
      <sheetName val="TOTAL"/>
      <sheetName val="HH"/>
      <sheetName val="MR anual"/>
      <sheetName val="Mr trimestral"/>
      <sheetName val="MR Mensal"/>
      <sheetName val="Eur_USd"/>
      <sheetName val="bRENT"/>
      <sheetName val="balançonassas"/>
      <sheetName val="Sheet4"/>
      <sheetName val="ROT"/>
      <sheetName val="dia"/>
      <sheetName val="yeild"/>
      <sheetName val="Produção 2007-Equity"/>
      <sheetName val="Produção 2007-Working"/>
      <sheetName val="Produção 2008-Net Entitlement"/>
      <sheetName val="Produção 2007_Equity (2)"/>
      <sheetName val="Produção Equity 2008 (revista)"/>
      <sheetName val="Produção 2008_Working (2)"/>
      <sheetName val="E&amp;P (last call)"/>
      <sheetName val="2007"/>
      <sheetName val="KPI's_Power2007"/>
      <sheetName val="KPI's_Power2008"/>
      <sheetName val="Sheet1"/>
      <sheetName val="Template Cálculo real 2007"/>
      <sheetName val="Template Cálculo real 2008"/>
    </sheetNames>
    <sheetDataSet>
      <sheetData sheetId="11">
        <row r="9">
          <cell r="D9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DR GALP ENERGIA 2Q"/>
      <sheetName val="DR GALP ENERGIA1Q"/>
      <sheetName val="DR Galp Energia"/>
      <sheetName val="DR trim Galp Energia"/>
      <sheetName val="Bal Galp Energia_2q"/>
      <sheetName val="Bal Galp Energia_4q"/>
      <sheetName val="EP Jun.08"/>
      <sheetName val="EP Mar.08"/>
      <sheetName val="Cash Flow_1q "/>
      <sheetName val="Resumo_3 Trim RC"/>
      <sheetName val="Resumo_3 Trim"/>
      <sheetName val="Resumo_RC"/>
      <sheetName val="Resumo_mil Euros"/>
      <sheetName val="Balanço Sintético_2Q"/>
      <sheetName val="Balanço Sintético2Q"/>
      <sheetName val="Volumesgalp"/>
      <sheetName val="Volumesgalp_ing"/>
      <sheetName val="GN 1ºT2007"/>
      <sheetName val="GGN_1Q"/>
      <sheetName val="GGN_1H"/>
      <sheetName val="TOT-Distr_1Q"/>
      <sheetName val="TOT-Distr_1H"/>
      <sheetName val="TOTAL"/>
      <sheetName val="HH"/>
      <sheetName val="MR anual"/>
      <sheetName val="Mr trimestral"/>
      <sheetName val="MR Mensal"/>
      <sheetName val="bRENT"/>
      <sheetName val="balançonassas"/>
      <sheetName val="ROT"/>
      <sheetName val="dia"/>
      <sheetName val="Produção 2008-Net Entitlement"/>
      <sheetName val="Produção 2008_Working"/>
      <sheetName val="E&amp;P (last call)"/>
      <sheetName val="2007"/>
      <sheetName val="KPI's_Power2007"/>
      <sheetName val="KPI's_Power2008"/>
      <sheetName val="Template Cálculo real 2007"/>
      <sheetName val="Template Cálculo real 2008"/>
      <sheetName val="EuriborForex"/>
    </sheetNames>
    <sheetDataSet>
      <sheetData sheetId="0">
        <row r="6">
          <cell r="A6">
            <v>3135.4666149600002</v>
          </cell>
          <cell r="B6">
            <v>4043.7404653899994</v>
          </cell>
        </row>
        <row r="7">
          <cell r="A7">
            <v>404.8236619499905</v>
          </cell>
          <cell r="B7">
            <v>531.3683697899897</v>
          </cell>
        </row>
        <row r="8">
          <cell r="A8">
            <v>276.39474376999044</v>
          </cell>
          <cell r="B8">
            <v>210.8911654499898</v>
          </cell>
        </row>
        <row r="9">
          <cell r="A9">
            <v>274.3842750199909</v>
          </cell>
          <cell r="B9">
            <v>215.89079798999003</v>
          </cell>
        </row>
        <row r="10">
          <cell r="A10">
            <v>337.70551949999043</v>
          </cell>
          <cell r="B10">
            <v>477.4875772999898</v>
          </cell>
        </row>
        <row r="11">
          <cell r="A11">
            <v>209.27660131999045</v>
          </cell>
          <cell r="B11">
            <v>157.0103729599898</v>
          </cell>
        </row>
        <row r="12">
          <cell r="A12">
            <v>214.30218020999092</v>
          </cell>
          <cell r="B12">
            <v>147.54382290999004</v>
          </cell>
        </row>
        <row r="13">
          <cell r="A13">
            <v>258.40724327999044</v>
          </cell>
          <cell r="B13">
            <v>348.83766487998975</v>
          </cell>
        </row>
        <row r="14">
          <cell r="A14">
            <v>160.98434285999045</v>
          </cell>
          <cell r="B14">
            <v>112.26964941998973</v>
          </cell>
        </row>
        <row r="15">
          <cell r="A15">
            <v>166.35721852941597</v>
          </cell>
          <cell r="B15">
            <v>104.88635453999002</v>
          </cell>
        </row>
        <row r="22">
          <cell r="B22">
            <v>2.6998154142162747</v>
          </cell>
        </row>
        <row r="23">
          <cell r="B23">
            <v>-1.7290382796517874</v>
          </cell>
        </row>
        <row r="24">
          <cell r="A24">
            <v>7.5285714285714285</v>
          </cell>
          <cell r="B24">
            <v>11.359843750000003</v>
          </cell>
        </row>
        <row r="25">
          <cell r="A25">
            <v>68.7599632034632</v>
          </cell>
          <cell r="B25">
            <v>121.37743867243864</v>
          </cell>
        </row>
        <row r="26">
          <cell r="A26">
            <v>1.3481387096774193</v>
          </cell>
          <cell r="B26">
            <v>1.5622125</v>
          </cell>
        </row>
        <row r="27">
          <cell r="A27">
            <v>4.195435483870968</v>
          </cell>
          <cell r="B27">
            <v>4.924999999999997</v>
          </cell>
        </row>
        <row r="34">
          <cell r="A34">
            <v>16.959735494505495</v>
          </cell>
          <cell r="B34">
            <v>15.543642857142858</v>
          </cell>
        </row>
        <row r="35">
          <cell r="A35">
            <v>12.342304236701981</v>
          </cell>
          <cell r="B35">
            <v>11.302276403241247</v>
          </cell>
        </row>
        <row r="36">
          <cell r="A36">
            <v>7.288241689122699</v>
          </cell>
          <cell r="B36">
            <v>3.999027187612924</v>
          </cell>
        </row>
        <row r="37">
          <cell r="A37">
            <v>3.706461024999999</v>
          </cell>
          <cell r="B37">
            <v>3.5989802379999993</v>
          </cell>
        </row>
        <row r="38">
          <cell r="A38">
            <v>2.304941486104999</v>
          </cell>
          <cell r="B38">
            <v>2.3027686003789984</v>
          </cell>
        </row>
        <row r="39">
          <cell r="A39">
            <v>1354.834596190481</v>
          </cell>
          <cell r="B39">
            <v>1478.493219033358</v>
          </cell>
        </row>
        <row r="40">
          <cell r="A40">
            <v>364.5729793408281</v>
          </cell>
          <cell r="B40">
            <v>376.4865482236739</v>
          </cell>
        </row>
        <row r="47">
          <cell r="A47">
            <v>68.7599632034632</v>
          </cell>
          <cell r="B47">
            <v>121.37743867243864</v>
          </cell>
        </row>
        <row r="52">
          <cell r="A52">
            <v>-1.1313284457771668</v>
          </cell>
          <cell r="B52">
            <v>-2.9066130775591854</v>
          </cell>
        </row>
        <row r="53">
          <cell r="A53">
            <v>2.73</v>
          </cell>
          <cell r="B53">
            <v>2.664</v>
          </cell>
        </row>
        <row r="54">
          <cell r="A54">
            <v>8.30905147817</v>
          </cell>
          <cell r="B54">
            <v>8.333692931016449</v>
          </cell>
        </row>
        <row r="55">
          <cell r="A55">
            <v>1057.5340902381004</v>
          </cell>
          <cell r="B55">
            <v>1157.7150627142885</v>
          </cell>
        </row>
        <row r="63">
          <cell r="A63">
            <v>3135.4666149600002</v>
          </cell>
          <cell r="B63">
            <v>4043.7404653899994</v>
          </cell>
        </row>
        <row r="64">
          <cell r="A64">
            <v>-2744.8667254600095</v>
          </cell>
          <cell r="B64">
            <v>-3514.0761739200093</v>
          </cell>
        </row>
        <row r="65">
          <cell r="A65">
            <v>14.223772449999997</v>
          </cell>
          <cell r="B65">
            <v>1.7040783200000043</v>
          </cell>
        </row>
        <row r="66">
          <cell r="A66">
            <v>404.8236619499905</v>
          </cell>
          <cell r="B66">
            <v>531.3683697899897</v>
          </cell>
        </row>
        <row r="67">
          <cell r="A67">
            <v>-67.11814245</v>
          </cell>
          <cell r="B67">
            <v>-53.88079248999999</v>
          </cell>
        </row>
        <row r="68">
          <cell r="A68">
            <v>337.70551949999043</v>
          </cell>
          <cell r="B68">
            <v>477.4875772999898</v>
          </cell>
        </row>
        <row r="69">
          <cell r="A69">
            <v>11.96034463</v>
          </cell>
          <cell r="B69">
            <v>10.19256072</v>
          </cell>
        </row>
        <row r="70">
          <cell r="A70">
            <v>-0.12525198000000012</v>
          </cell>
          <cell r="B70">
            <v>-0.08999612</v>
          </cell>
        </row>
        <row r="71">
          <cell r="A71">
            <v>-8.219899499999999</v>
          </cell>
          <cell r="B71">
            <v>-4.46208961</v>
          </cell>
        </row>
        <row r="72">
          <cell r="A72">
            <v>341.32071264999047</v>
          </cell>
          <cell r="B72">
            <v>483.1280522899898</v>
          </cell>
        </row>
        <row r="73">
          <cell r="A73">
            <v>-81.88493794</v>
          </cell>
          <cell r="B73">
            <v>-133.55417957</v>
          </cell>
        </row>
        <row r="74">
          <cell r="A74">
            <v>-1.0285314299999997</v>
          </cell>
          <cell r="B74">
            <v>-0.7362078400000001</v>
          </cell>
        </row>
        <row r="75">
          <cell r="A75">
            <v>258.40724327999044</v>
          </cell>
          <cell r="B75">
            <v>348.83766487998975</v>
          </cell>
        </row>
        <row r="77">
          <cell r="A77">
            <v>258.40724327999044</v>
          </cell>
          <cell r="B77">
            <v>348.83766487998975</v>
          </cell>
        </row>
        <row r="78">
          <cell r="A78">
            <v>-97.42290041999999</v>
          </cell>
          <cell r="B78">
            <v>-236.56801546000003</v>
          </cell>
        </row>
        <row r="79">
          <cell r="A79">
            <v>160.98434285999045</v>
          </cell>
          <cell r="B79">
            <v>112.26964941998973</v>
          </cell>
        </row>
        <row r="80">
          <cell r="A80">
            <v>5.372875669425528</v>
          </cell>
          <cell r="B80">
            <v>-7.383294879999711</v>
          </cell>
        </row>
        <row r="81">
          <cell r="A81">
            <v>166.35721852941597</v>
          </cell>
          <cell r="B81">
            <v>104.88635453999002</v>
          </cell>
        </row>
        <row r="89">
          <cell r="A89">
            <v>39.479886170000015</v>
          </cell>
          <cell r="B89">
            <v>45.42737501000022</v>
          </cell>
        </row>
        <row r="90">
          <cell r="A90">
            <v>242.43127645999846</v>
          </cell>
          <cell r="B90">
            <v>341.17303658000134</v>
          </cell>
        </row>
        <row r="91">
          <cell r="A91">
            <v>53.48577503000017</v>
          </cell>
          <cell r="B91">
            <v>87.09872300999994</v>
          </cell>
        </row>
        <row r="92">
          <cell r="A92">
            <v>2.3086598700000267</v>
          </cell>
          <cell r="B92">
            <v>3.788563340000074</v>
          </cell>
        </row>
        <row r="93">
          <cell r="A93">
            <v>337.70551949999043</v>
          </cell>
          <cell r="B93">
            <v>477.4875772999898</v>
          </cell>
        </row>
        <row r="95">
          <cell r="A95">
            <v>337.70551949999043</v>
          </cell>
          <cell r="B95">
            <v>477.4875772999898</v>
          </cell>
        </row>
        <row r="96">
          <cell r="A96">
            <v>-128.42891818</v>
          </cell>
          <cell r="B96">
            <v>-320.47720434</v>
          </cell>
        </row>
        <row r="97">
          <cell r="A97">
            <v>209.27660131999045</v>
          </cell>
          <cell r="B97">
            <v>157.0103729599898</v>
          </cell>
        </row>
        <row r="98">
          <cell r="A98">
            <v>5.02557889000047</v>
          </cell>
          <cell r="B98">
            <v>-9.466550049999787</v>
          </cell>
        </row>
        <row r="99">
          <cell r="A99">
            <v>214.30218020999092</v>
          </cell>
          <cell r="B99">
            <v>147.54382290999004</v>
          </cell>
        </row>
        <row r="107">
          <cell r="A107">
            <v>51.0975944</v>
          </cell>
          <cell r="B107">
            <v>89.3202251600001</v>
          </cell>
        </row>
        <row r="108">
          <cell r="A108">
            <v>2808.258531349999</v>
          </cell>
          <cell r="B108">
            <v>3587.5181425500004</v>
          </cell>
        </row>
        <row r="109">
          <cell r="A109">
            <v>336.0703274600001</v>
          </cell>
          <cell r="B109">
            <v>465.99201589</v>
          </cell>
        </row>
        <row r="110">
          <cell r="A110">
            <v>25.33711197999991</v>
          </cell>
          <cell r="B110">
            <v>29.722775429999995</v>
          </cell>
        </row>
        <row r="111">
          <cell r="A111">
            <v>-85.29695023</v>
          </cell>
          <cell r="B111">
            <v>-128.81414848999998</v>
          </cell>
        </row>
        <row r="112">
          <cell r="A112">
            <v>3135.466614959999</v>
          </cell>
          <cell r="B112">
            <v>4043.7403105400003</v>
          </cell>
        </row>
        <row r="120">
          <cell r="A120">
            <v>2526.42439346001</v>
          </cell>
          <cell r="B120">
            <v>3295.8789605000093</v>
          </cell>
        </row>
        <row r="121">
          <cell r="A121">
            <v>152.83291737</v>
          </cell>
          <cell r="B121">
            <v>153.59611693999997</v>
          </cell>
        </row>
        <row r="122">
          <cell r="A122">
            <v>65.60941463000002</v>
          </cell>
          <cell r="B122">
            <v>64.60109648</v>
          </cell>
        </row>
        <row r="123">
          <cell r="A123">
            <v>2744.8667254600095</v>
          </cell>
          <cell r="B123">
            <v>3514.0761739200093</v>
          </cell>
        </row>
        <row r="131">
          <cell r="A131">
            <v>15.807623910000004</v>
          </cell>
          <cell r="B131">
            <v>14.1031772900001</v>
          </cell>
        </row>
        <row r="132">
          <cell r="A132">
            <v>38.31035</v>
          </cell>
          <cell r="B132">
            <v>24.41105984</v>
          </cell>
        </row>
        <row r="133">
          <cell r="A133">
            <v>7.686026000000002</v>
          </cell>
          <cell r="B133">
            <v>8.62001109</v>
          </cell>
        </row>
        <row r="134">
          <cell r="A134">
            <v>0.28638068000000005</v>
          </cell>
          <cell r="B134">
            <v>0.03351437999999999</v>
          </cell>
        </row>
        <row r="135">
          <cell r="A135">
            <v>62.09038059</v>
          </cell>
          <cell r="B135">
            <v>47.16776217999999</v>
          </cell>
        </row>
        <row r="137">
          <cell r="A137">
            <v>62.09038059</v>
          </cell>
          <cell r="B137">
            <v>47.16776217999999</v>
          </cell>
        </row>
        <row r="138">
          <cell r="A138">
            <v>-3.2696336900000023</v>
          </cell>
          <cell r="B138">
            <v>14.493723060000004</v>
          </cell>
        </row>
        <row r="139">
          <cell r="A139">
            <v>58.820746899999996</v>
          </cell>
          <cell r="B139">
            <v>61.66148524</v>
          </cell>
        </row>
        <row r="147">
          <cell r="A147">
            <v>1.11696141</v>
          </cell>
          <cell r="B147">
            <v>1.1563427299999998</v>
          </cell>
        </row>
        <row r="148">
          <cell r="A148">
            <v>2.1978631400000004</v>
          </cell>
          <cell r="B148">
            <v>-0.8120481299999998</v>
          </cell>
        </row>
        <row r="149">
          <cell r="A149">
            <v>1.7129370400000001</v>
          </cell>
          <cell r="B149">
            <v>6.932839259999999</v>
          </cell>
        </row>
        <row r="150">
          <cell r="A150">
            <v>0</v>
          </cell>
          <cell r="B150">
            <v>-0.56410355</v>
          </cell>
        </row>
        <row r="151">
          <cell r="A151">
            <v>5.02776186</v>
          </cell>
          <cell r="B151">
            <v>6.713030309999998</v>
          </cell>
        </row>
        <row r="153">
          <cell r="A153">
            <v>5.02776186</v>
          </cell>
          <cell r="B153">
            <v>6.713030309999998</v>
          </cell>
        </row>
        <row r="154">
          <cell r="A154">
            <v>-3.766413950000001</v>
          </cell>
          <cell r="B154">
            <v>-0.027540469999999914</v>
          </cell>
        </row>
        <row r="155">
          <cell r="A155">
            <v>1.2613479099999987</v>
          </cell>
          <cell r="B155">
            <v>6.685489839999998</v>
          </cell>
        </row>
        <row r="163">
          <cell r="A163">
            <v>14.223772449999997</v>
          </cell>
          <cell r="B163">
            <v>1.7040783200000043</v>
          </cell>
        </row>
        <row r="164">
          <cell r="A164">
            <v>-3.720992560000008</v>
          </cell>
          <cell r="B164">
            <v>8.172873540000007</v>
          </cell>
        </row>
        <row r="165">
          <cell r="A165">
            <v>10.502779889999989</v>
          </cell>
          <cell r="B165">
            <v>9.87695186000001</v>
          </cell>
        </row>
        <row r="172">
          <cell r="A172">
            <v>41.3236774070475</v>
          </cell>
          <cell r="B172">
            <v>53.83204443052189</v>
          </cell>
        </row>
        <row r="173">
          <cell r="A173">
            <v>20.060326528692755</v>
          </cell>
          <cell r="B173">
            <v>46.553347522902</v>
          </cell>
        </row>
        <row r="174">
          <cell r="A174">
            <v>22.452111489999997</v>
          </cell>
          <cell r="B174">
            <v>16.689288594999994</v>
          </cell>
        </row>
        <row r="175">
          <cell r="A175">
            <v>1.790338269999997</v>
          </cell>
          <cell r="B175">
            <v>0.10968019999999999</v>
          </cell>
        </row>
        <row r="176">
          <cell r="A176">
            <v>85.62645369574024</v>
          </cell>
          <cell r="B176">
            <v>117.18436074842388</v>
          </cell>
        </row>
        <row r="184">
          <cell r="A184">
            <v>51.0975944</v>
          </cell>
          <cell r="B184">
            <v>89.3202251600001</v>
          </cell>
        </row>
        <row r="185">
          <cell r="A185">
            <v>39.479886170000015</v>
          </cell>
          <cell r="B185">
            <v>45.42737501000022</v>
          </cell>
        </row>
        <row r="186">
          <cell r="A186">
            <v>4.32078628</v>
          </cell>
          <cell r="B186">
            <v>6.347047300000001</v>
          </cell>
        </row>
        <row r="187">
          <cell r="A187">
            <v>43.800672450000015</v>
          </cell>
          <cell r="B187">
            <v>51.77442231000019</v>
          </cell>
        </row>
        <row r="189">
          <cell r="A189">
            <v>16.959735494505495</v>
          </cell>
          <cell r="B189">
            <v>15.543642857142858</v>
          </cell>
        </row>
        <row r="190">
          <cell r="A190">
            <v>12.342304236701981</v>
          </cell>
          <cell r="B190">
            <v>11.302276403241247</v>
          </cell>
        </row>
        <row r="191">
          <cell r="A191">
            <v>1.1231496855398801</v>
          </cell>
          <cell r="B191">
            <v>1.0285071526949534</v>
          </cell>
        </row>
        <row r="192">
          <cell r="A192">
            <v>0.11232073247273204</v>
          </cell>
          <cell r="B192">
            <v>0.10616713768158526</v>
          </cell>
        </row>
        <row r="193">
          <cell r="A193">
            <v>0.9819249580671483</v>
          </cell>
          <cell r="B193">
            <v>0.891422009790824</v>
          </cell>
        </row>
        <row r="194">
          <cell r="A194">
            <v>0.028903994999999995</v>
          </cell>
          <cell r="B194">
            <v>0.030918005222544197</v>
          </cell>
        </row>
        <row r="196">
          <cell r="A196">
            <v>74.4820263806558</v>
          </cell>
          <cell r="B196">
            <v>117.341451714857</v>
          </cell>
        </row>
        <row r="197">
          <cell r="A197">
            <v>0.949832</v>
          </cell>
          <cell r="B197">
            <v>0.902717</v>
          </cell>
        </row>
        <row r="198">
          <cell r="F198">
            <v>569.6752252199999</v>
          </cell>
          <cell r="G198">
            <v>700.342525669998</v>
          </cell>
        </row>
        <row r="206">
          <cell r="A206">
            <v>2808.258531349999</v>
          </cell>
          <cell r="B206">
            <v>3587.5181425500004</v>
          </cell>
        </row>
        <row r="207">
          <cell r="A207">
            <v>242.43127645999846</v>
          </cell>
          <cell r="B207">
            <v>341.17303658000134</v>
          </cell>
        </row>
        <row r="208">
          <cell r="A208">
            <v>-129.8413729494614</v>
          </cell>
          <cell r="B208">
            <v>-317.8454146600031</v>
          </cell>
        </row>
        <row r="209">
          <cell r="A209">
            <v>2.8380146299999995</v>
          </cell>
          <cell r="B209">
            <v>-15.87309877</v>
          </cell>
        </row>
        <row r="210">
          <cell r="A210">
            <v>115.42791814053706</v>
          </cell>
          <cell r="B210">
            <v>7.454523149998277</v>
          </cell>
        </row>
        <row r="212">
          <cell r="B212">
            <v>2.6998154142162747</v>
          </cell>
        </row>
        <row r="213">
          <cell r="B213">
            <v>-1.7290382796517874</v>
          </cell>
        </row>
        <row r="214">
          <cell r="A214">
            <v>7.288241689122699</v>
          </cell>
          <cell r="B214">
            <v>3.999027187612924</v>
          </cell>
        </row>
        <row r="215">
          <cell r="A215">
            <v>25580.93125532286</v>
          </cell>
          <cell r="B215">
            <v>25119.09914555914</v>
          </cell>
        </row>
        <row r="216">
          <cell r="A216">
            <v>3.706461024999999</v>
          </cell>
          <cell r="B216">
            <v>3.5989802379999993</v>
          </cell>
        </row>
        <row r="218">
          <cell r="A218">
            <v>4.075624240985</v>
          </cell>
          <cell r="B218">
            <v>4.114325753736</v>
          </cell>
        </row>
        <row r="219">
          <cell r="A219">
            <v>2.304941486104999</v>
          </cell>
          <cell r="B219">
            <v>2.3027686003789984</v>
          </cell>
        </row>
        <row r="220">
          <cell r="A220">
            <v>1.0751866867630002</v>
          </cell>
          <cell r="B220">
            <v>1.065137093906</v>
          </cell>
        </row>
        <row r="221">
          <cell r="A221">
            <v>0.6401162105769997</v>
          </cell>
          <cell r="B221">
            <v>0.6167936195149998</v>
          </cell>
        </row>
        <row r="222">
          <cell r="A222">
            <v>0.08732799699999999</v>
          </cell>
          <cell r="B222">
            <v>0.08192965799999997</v>
          </cell>
        </row>
        <row r="223">
          <cell r="A223">
            <v>0.502981291765</v>
          </cell>
          <cell r="B223">
            <v>0.538908228958</v>
          </cell>
        </row>
        <row r="224">
          <cell r="A224">
            <v>0.6807066884949999</v>
          </cell>
          <cell r="B224">
            <v>0.7411145593119999</v>
          </cell>
        </row>
        <row r="225">
          <cell r="F225">
            <v>1041</v>
          </cell>
          <cell r="G225">
            <v>1024</v>
          </cell>
        </row>
        <row r="226">
          <cell r="F226">
            <v>207</v>
          </cell>
          <cell r="G226">
            <v>225</v>
          </cell>
        </row>
        <row r="227">
          <cell r="F227">
            <v>4055.9210314699794</v>
          </cell>
          <cell r="G227">
            <v>4780.241252529991</v>
          </cell>
        </row>
        <row r="235">
          <cell r="A235">
            <v>336.0703274600001</v>
          </cell>
          <cell r="B235">
            <v>465.99201589</v>
          </cell>
        </row>
        <row r="236">
          <cell r="A236">
            <v>53.48577503000017</v>
          </cell>
          <cell r="B236">
            <v>87.09872300999994</v>
          </cell>
        </row>
        <row r="237">
          <cell r="A237">
            <v>1.4124539138243435</v>
          </cell>
          <cell r="B237">
            <v>-2.631789682448371</v>
          </cell>
        </row>
        <row r="238">
          <cell r="A238">
            <v>-2.13369404</v>
          </cell>
          <cell r="B238">
            <v>0.03836507999999999</v>
          </cell>
        </row>
        <row r="239">
          <cell r="A239">
            <v>52.76453490382452</v>
          </cell>
          <cell r="B239">
            <v>84.50529840755156</v>
          </cell>
        </row>
        <row r="240">
          <cell r="A240">
            <v>35.70013129999994</v>
          </cell>
          <cell r="B240">
            <v>64.7676447075516</v>
          </cell>
        </row>
        <row r="241">
          <cell r="A241">
            <v>17.381136390000005</v>
          </cell>
          <cell r="B241">
            <v>18.82927568</v>
          </cell>
        </row>
        <row r="242">
          <cell r="A242">
            <v>-0.31673223999999967</v>
          </cell>
          <cell r="B242">
            <v>0.9083778899999987</v>
          </cell>
        </row>
        <row r="245">
          <cell r="A245">
            <v>1354.834596190481</v>
          </cell>
          <cell r="B245">
            <v>1478.493219033358</v>
          </cell>
        </row>
        <row r="246">
          <cell r="A246">
            <v>788.6924416666718</v>
          </cell>
          <cell r="B246">
            <v>881.2670113190723</v>
          </cell>
        </row>
        <row r="247">
          <cell r="A247">
            <v>491.39193571428757</v>
          </cell>
          <cell r="B247">
            <v>560.488855000003</v>
          </cell>
        </row>
        <row r="248">
          <cell r="A248">
            <v>0</v>
          </cell>
          <cell r="B248">
            <v>19.215428571428575</v>
          </cell>
        </row>
        <row r="249">
          <cell r="A249">
            <v>297.30050595238095</v>
          </cell>
          <cell r="B249">
            <v>301.56272774764045</v>
          </cell>
        </row>
        <row r="250">
          <cell r="A250">
            <v>566.1421545238093</v>
          </cell>
          <cell r="B250">
            <v>597.2262077142856</v>
          </cell>
        </row>
        <row r="251">
          <cell r="A251">
            <v>462.98630116473834</v>
          </cell>
          <cell r="B251">
            <v>476.7406464562476</v>
          </cell>
        </row>
        <row r="252">
          <cell r="A252">
            <v>10.942961454004262</v>
          </cell>
          <cell r="B252">
            <v>17.310225622546895</v>
          </cell>
        </row>
        <row r="253">
          <cell r="A253">
            <v>40.837099757925444</v>
          </cell>
          <cell r="B253">
            <v>42.0028788520475</v>
          </cell>
        </row>
        <row r="254">
          <cell r="A254">
            <v>51.375792147141226</v>
          </cell>
          <cell r="B254">
            <v>61.17245678344359</v>
          </cell>
        </row>
        <row r="255">
          <cell r="F255">
            <v>780.814</v>
          </cell>
          <cell r="G255">
            <v>840.911</v>
          </cell>
        </row>
        <row r="256">
          <cell r="A256">
            <v>364.5729793408281</v>
          </cell>
          <cell r="B256">
            <v>376.4865482236739</v>
          </cell>
        </row>
        <row r="257">
          <cell r="A257">
            <v>129.608852646</v>
          </cell>
          <cell r="B257">
            <v>107.685707272</v>
          </cell>
        </row>
        <row r="258">
          <cell r="F258">
            <v>727.2401467200001</v>
          </cell>
          <cell r="G258">
            <v>739.8255209199999</v>
          </cell>
        </row>
        <row r="259">
          <cell r="F259">
            <v>1488.2430855500002</v>
          </cell>
          <cell r="G259">
            <v>1704.2278855000002</v>
          </cell>
        </row>
      </sheetData>
      <sheetData sheetId="1">
        <row r="266">
          <cell r="A266">
            <v>81.88493794</v>
          </cell>
          <cell r="B266">
            <v>133.55417957</v>
          </cell>
        </row>
        <row r="267">
          <cell r="A267">
            <v>0.2399061495689816</v>
          </cell>
          <cell r="B267">
            <v>0.2764364001157943</v>
          </cell>
        </row>
        <row r="268">
          <cell r="A268">
            <v>-31.006017760000017</v>
          </cell>
          <cell r="B268">
            <v>-83.90918887999997</v>
          </cell>
        </row>
        <row r="269">
          <cell r="A269">
            <v>50.87892017999999</v>
          </cell>
          <cell r="B269">
            <v>49.644990690000064</v>
          </cell>
        </row>
        <row r="270">
          <cell r="A270">
            <v>-0.3472967794249998</v>
          </cell>
          <cell r="B270">
            <v>-2.082</v>
          </cell>
        </row>
        <row r="271">
          <cell r="A271">
            <v>50.531623400574986</v>
          </cell>
          <cell r="B271">
            <v>47.56299069000006</v>
          </cell>
        </row>
        <row r="272">
          <cell r="A272">
            <v>0.23188432671266984</v>
          </cell>
          <cell r="B272">
            <v>0.31049266550788035</v>
          </cell>
        </row>
      </sheetData>
      <sheetData sheetId="2">
        <row r="5">
          <cell r="A5">
            <v>337.7055194999997</v>
          </cell>
          <cell r="B5">
            <v>477.48757730000193</v>
          </cell>
        </row>
        <row r="6">
          <cell r="A6">
            <v>62.09038058999999</v>
          </cell>
          <cell r="B6">
            <v>47.16776218000001</v>
          </cell>
        </row>
        <row r="7">
          <cell r="A7">
            <v>-147.35272194501624</v>
          </cell>
          <cell r="B7">
            <v>-234.5041693111049</v>
          </cell>
        </row>
        <row r="8">
          <cell r="A8">
            <v>252.44317814498345</v>
          </cell>
          <cell r="B8">
            <v>290.151170168897</v>
          </cell>
        </row>
        <row r="10">
          <cell r="A10">
            <v>-85.86365379999998</v>
          </cell>
          <cell r="B10">
            <v>-118.55947825000005</v>
          </cell>
        </row>
        <row r="11">
          <cell r="A11">
            <v>-34.16852431498393</v>
          </cell>
          <cell r="B11">
            <v>-214.80721357889524</v>
          </cell>
        </row>
        <row r="12">
          <cell r="A12">
            <v>-120.0321781149839</v>
          </cell>
          <cell r="B12">
            <v>-333.3666918288953</v>
          </cell>
        </row>
        <row r="14">
          <cell r="A14">
            <v>-0.67598099</v>
          </cell>
          <cell r="B14">
            <v>4.8080486800000015</v>
          </cell>
        </row>
        <row r="15">
          <cell r="A15">
            <v>-8.83934543</v>
          </cell>
          <cell r="B15">
            <v>-8.599755839999997</v>
          </cell>
        </row>
        <row r="16">
          <cell r="A16">
            <v>-87.47822455737288</v>
          </cell>
          <cell r="B16">
            <v>-45.9224690772149</v>
          </cell>
        </row>
        <row r="17">
          <cell r="A17">
            <v>-0.11899913000000151</v>
          </cell>
          <cell r="B17">
            <v>1.946833</v>
          </cell>
        </row>
        <row r="18">
          <cell r="A18">
            <v>-230.49254185</v>
          </cell>
          <cell r="B18">
            <v>-124.45597842000001</v>
          </cell>
        </row>
        <row r="19">
          <cell r="A19">
            <v>-12.707621112626697</v>
          </cell>
          <cell r="B19">
            <v>0.8052022572130375</v>
          </cell>
        </row>
        <row r="20">
          <cell r="A20">
            <v>-340.31271306999963</v>
          </cell>
          <cell r="B20">
            <v>-171.41811940000187</v>
          </cell>
        </row>
        <row r="22">
          <cell r="A22">
            <v>-207.9017130400001</v>
          </cell>
          <cell r="B22">
            <v>-214.63364106000014</v>
          </cell>
        </row>
      </sheetData>
      <sheetData sheetId="4">
        <row r="4">
          <cell r="A4">
            <v>477.4875772999898</v>
          </cell>
          <cell r="B4">
            <v>-320.47720434</v>
          </cell>
          <cell r="C4">
            <v>157.0103729599898</v>
          </cell>
          <cell r="D4">
            <v>-9.466550049999787</v>
          </cell>
          <cell r="E4">
            <v>147.54382290999</v>
          </cell>
        </row>
        <row r="5">
          <cell r="A5">
            <v>45.42737501000022</v>
          </cell>
          <cell r="B5">
            <v>0</v>
          </cell>
          <cell r="C5">
            <v>45.42737501000022</v>
          </cell>
          <cell r="D5">
            <v>6.347047300000001</v>
          </cell>
          <cell r="E5">
            <v>51.77442231000022</v>
          </cell>
        </row>
        <row r="6">
          <cell r="A6">
            <v>341.17303658000134</v>
          </cell>
          <cell r="B6">
            <v>-317.8454146600031</v>
          </cell>
          <cell r="C6">
            <v>23.32762191999825</v>
          </cell>
          <cell r="D6">
            <v>-15.87309877</v>
          </cell>
          <cell r="E6">
            <v>7.45452314999825</v>
          </cell>
        </row>
        <row r="7">
          <cell r="A7">
            <v>87.09872300999994</v>
          </cell>
          <cell r="B7">
            <v>-2.631789682448371</v>
          </cell>
          <cell r="C7">
            <v>84.46693332755157</v>
          </cell>
          <cell r="D7">
            <v>0.03836507999999999</v>
          </cell>
          <cell r="E7">
            <v>84.50529840755158</v>
          </cell>
        </row>
        <row r="11">
          <cell r="A11">
            <v>3.788563340000074</v>
          </cell>
          <cell r="B11">
            <v>0</v>
          </cell>
          <cell r="C11">
            <v>3.788563340000074</v>
          </cell>
          <cell r="D11">
            <v>0.02097034</v>
          </cell>
          <cell r="E11">
            <v>3.809533680000074</v>
          </cell>
        </row>
        <row r="17">
          <cell r="A17">
            <v>337.70551949999043</v>
          </cell>
          <cell r="B17">
            <v>-128.42891818</v>
          </cell>
          <cell r="C17">
            <v>209.27660131999042</v>
          </cell>
          <cell r="D17">
            <v>5.02557889000047</v>
          </cell>
          <cell r="E17">
            <v>214.3021802099909</v>
          </cell>
        </row>
        <row r="18">
          <cell r="A18">
            <v>39.479886170000015</v>
          </cell>
          <cell r="B18">
            <v>0</v>
          </cell>
          <cell r="C18">
            <v>39.479886170000015</v>
          </cell>
          <cell r="D18">
            <v>4.32078628</v>
          </cell>
          <cell r="E18">
            <v>43.800672450000015</v>
          </cell>
        </row>
        <row r="19">
          <cell r="A19">
            <v>242.43127645999846</v>
          </cell>
          <cell r="B19">
            <v>-129.8413729494614</v>
          </cell>
          <cell r="C19">
            <v>112.58990351053706</v>
          </cell>
          <cell r="D19">
            <v>2.8380146299999995</v>
          </cell>
          <cell r="E19">
            <v>115.42791814053706</v>
          </cell>
        </row>
        <row r="20">
          <cell r="A20">
            <v>53.48577503000017</v>
          </cell>
          <cell r="B20">
            <v>1.4124539138243435</v>
          </cell>
          <cell r="C20">
            <v>54.89822894382451</v>
          </cell>
          <cell r="D20">
            <v>-2.13369404</v>
          </cell>
          <cell r="E20">
            <v>52.76453490382451</v>
          </cell>
        </row>
        <row r="24">
          <cell r="A24">
            <v>2.3086598700000267</v>
          </cell>
          <cell r="B24">
            <v>0</v>
          </cell>
          <cell r="C24">
            <v>2.3086598700000267</v>
          </cell>
          <cell r="D24">
            <v>0</v>
          </cell>
          <cell r="E24">
            <v>2.3086598700000267</v>
          </cell>
        </row>
        <row r="31">
          <cell r="A31">
            <v>531.3687908500026</v>
          </cell>
          <cell r="B31">
            <v>-320.47720434</v>
          </cell>
          <cell r="C31">
            <v>210.89158651000258</v>
          </cell>
          <cell r="D31">
            <v>4.999466540000002</v>
          </cell>
          <cell r="E31">
            <v>215.8910530500026</v>
          </cell>
        </row>
        <row r="32">
          <cell r="A32">
            <v>60.68689503000032</v>
          </cell>
          <cell r="B32">
            <v>0</v>
          </cell>
          <cell r="C32">
            <v>60.68689503000032</v>
          </cell>
          <cell r="D32">
            <v>9.28291458</v>
          </cell>
          <cell r="E32">
            <v>69.96980961000033</v>
          </cell>
        </row>
        <row r="33">
          <cell r="A33">
            <v>364.77204829000135</v>
          </cell>
          <cell r="B33">
            <v>-317.8454146600031</v>
          </cell>
          <cell r="C33">
            <v>46.926633629998264</v>
          </cell>
          <cell r="D33">
            <v>-4.245740819999998</v>
          </cell>
          <cell r="E33">
            <v>42.68089280999827</v>
          </cell>
        </row>
        <row r="34">
          <cell r="A34">
            <v>102.65157335999994</v>
          </cell>
          <cell r="B34">
            <v>-2.631789682448371</v>
          </cell>
          <cell r="C34">
            <v>100.01978367755157</v>
          </cell>
          <cell r="D34">
            <v>-0.05867756000000001</v>
          </cell>
          <cell r="E34">
            <v>99.96110611755157</v>
          </cell>
        </row>
        <row r="38">
          <cell r="A38">
            <v>3.257974170000074</v>
          </cell>
          <cell r="B38">
            <v>0</v>
          </cell>
          <cell r="C38">
            <v>3.257974170000074</v>
          </cell>
          <cell r="D38">
            <v>0.02097034</v>
          </cell>
          <cell r="E38">
            <v>3.278944510000074</v>
          </cell>
        </row>
        <row r="44">
          <cell r="A44">
            <v>404.82373970999885</v>
          </cell>
          <cell r="B44">
            <v>-128.42891818</v>
          </cell>
          <cell r="C44">
            <v>276.3948215299988</v>
          </cell>
          <cell r="D44">
            <v>-2.00999256</v>
          </cell>
          <cell r="E44">
            <v>274.3848289699988</v>
          </cell>
        </row>
        <row r="45">
          <cell r="A45">
            <v>56.40447149000002</v>
          </cell>
          <cell r="B45">
            <v>0</v>
          </cell>
          <cell r="C45">
            <v>56.40447149000002</v>
          </cell>
          <cell r="D45">
            <v>0</v>
          </cell>
          <cell r="E45">
            <v>56.40447149000002</v>
          </cell>
        </row>
        <row r="46">
          <cell r="A46">
            <v>282.93948959999847</v>
          </cell>
          <cell r="B46">
            <v>-129.8413729494614</v>
          </cell>
          <cell r="C46">
            <v>153.09811665053707</v>
          </cell>
          <cell r="D46">
            <v>1.4350770499999996</v>
          </cell>
          <cell r="E46">
            <v>154.53319370053705</v>
          </cell>
        </row>
        <row r="47">
          <cell r="A47">
            <v>62.884738070000175</v>
          </cell>
          <cell r="B47">
            <v>1.4124539138243435</v>
          </cell>
          <cell r="C47">
            <v>64.29719198382452</v>
          </cell>
          <cell r="D47">
            <v>-3.44506961</v>
          </cell>
          <cell r="E47">
            <v>60.85212237382452</v>
          </cell>
        </row>
        <row r="51">
          <cell r="A51">
            <v>2.5950405500000273</v>
          </cell>
          <cell r="B51">
            <v>0</v>
          </cell>
          <cell r="C51">
            <v>2.5950405500000273</v>
          </cell>
          <cell r="D51">
            <v>0</v>
          </cell>
          <cell r="E51">
            <v>2.5950405500000273</v>
          </cell>
        </row>
      </sheetData>
      <sheetData sheetId="8">
        <row r="5">
          <cell r="A5">
            <v>3105.8681531</v>
          </cell>
          <cell r="B5">
            <v>4011.01703037</v>
          </cell>
        </row>
        <row r="6">
          <cell r="A6">
            <v>29.598461859999993</v>
          </cell>
          <cell r="B6">
            <v>32.72343502000001</v>
          </cell>
        </row>
        <row r="7">
          <cell r="A7">
            <v>19.951437579999997</v>
          </cell>
          <cell r="B7">
            <v>18.247390740000004</v>
          </cell>
        </row>
        <row r="8">
          <cell r="A8">
            <v>3155.41805254</v>
          </cell>
          <cell r="B8">
            <v>4061.98785613</v>
          </cell>
        </row>
        <row r="10">
          <cell r="A10">
            <v>-2526.4243934599995</v>
          </cell>
          <cell r="B10">
            <v>-3295.8789604999997</v>
          </cell>
        </row>
        <row r="11">
          <cell r="A11">
            <v>-152.83291736999996</v>
          </cell>
          <cell r="B11">
            <v>-153.5961169400001</v>
          </cell>
        </row>
        <row r="12">
          <cell r="A12">
            <v>-65.60941462999999</v>
          </cell>
          <cell r="B12">
            <v>-64.60109648</v>
          </cell>
        </row>
        <row r="13">
          <cell r="A13">
            <v>-62.09038058999999</v>
          </cell>
          <cell r="B13">
            <v>-47.16776218000001</v>
          </cell>
        </row>
        <row r="14">
          <cell r="A14">
            <v>-5.027761859999999</v>
          </cell>
          <cell r="B14">
            <v>-6.713030309999999</v>
          </cell>
        </row>
        <row r="15">
          <cell r="A15">
            <v>-5.72766513</v>
          </cell>
          <cell r="B15">
            <v>-16.54331242</v>
          </cell>
        </row>
        <row r="16">
          <cell r="A16">
            <v>-2817.712533039999</v>
          </cell>
          <cell r="B16">
            <v>-3584.5002788299994</v>
          </cell>
        </row>
        <row r="17">
          <cell r="A17">
            <v>337.7055195000012</v>
          </cell>
          <cell r="B17">
            <v>477.4875773000008</v>
          </cell>
        </row>
        <row r="18">
          <cell r="A18">
            <v>11.96034463</v>
          </cell>
          <cell r="B18">
            <v>10.19256072</v>
          </cell>
        </row>
        <row r="19">
          <cell r="A19">
            <v>-0.12525198000000012</v>
          </cell>
          <cell r="B19">
            <v>-0.08999612</v>
          </cell>
        </row>
        <row r="21">
          <cell r="A21">
            <v>3.2266122799999994</v>
          </cell>
          <cell r="B21">
            <v>3.23518648</v>
          </cell>
        </row>
        <row r="22">
          <cell r="A22">
            <v>-12.05273802</v>
          </cell>
          <cell r="B22">
            <v>-11.785852719999998</v>
          </cell>
        </row>
        <row r="23">
          <cell r="A23">
            <v>0.32574583999999973</v>
          </cell>
          <cell r="B23">
            <v>4.13026059</v>
          </cell>
        </row>
        <row r="24">
          <cell r="A24">
            <v>0.55098337</v>
          </cell>
          <cell r="B24">
            <v>0.24750900000000003</v>
          </cell>
        </row>
        <row r="25">
          <cell r="A25">
            <v>-0.27040807</v>
          </cell>
          <cell r="B25">
            <v>-0.28919296000000005</v>
          </cell>
        </row>
        <row r="26">
          <cell r="A26">
            <v>341.32080755000123</v>
          </cell>
          <cell r="B26">
            <v>483.12805229000077</v>
          </cell>
        </row>
        <row r="27">
          <cell r="A27">
            <v>-81.88493794</v>
          </cell>
          <cell r="B27">
            <v>-133.55417957000003</v>
          </cell>
        </row>
        <row r="28">
          <cell r="A28">
            <v>259.43586961000125</v>
          </cell>
          <cell r="B28">
            <v>349.57387272000074</v>
          </cell>
        </row>
        <row r="29">
          <cell r="A29">
            <v>-1.0285314300000004</v>
          </cell>
          <cell r="B29">
            <v>-0.7362078399999996</v>
          </cell>
        </row>
        <row r="30">
          <cell r="A30">
            <v>258.40733818000126</v>
          </cell>
          <cell r="B30">
            <v>348.8376648800007</v>
          </cell>
        </row>
        <row r="31">
          <cell r="A31">
            <v>0.3116154842377676</v>
          </cell>
          <cell r="B31">
            <v>0.4206661414012673</v>
          </cell>
        </row>
      </sheetData>
      <sheetData sheetId="10">
        <row r="9">
          <cell r="A9">
            <v>0</v>
          </cell>
          <cell r="B9">
            <v>0</v>
          </cell>
        </row>
        <row r="10">
          <cell r="A10">
            <v>0</v>
          </cell>
          <cell r="B10">
            <v>9.32542216</v>
          </cell>
        </row>
        <row r="11">
          <cell r="A11">
            <v>4.32078628</v>
          </cell>
          <cell r="B11">
            <v>-2.9358672799999996</v>
          </cell>
        </row>
        <row r="12">
          <cell r="A12">
            <v>0</v>
          </cell>
          <cell r="B12">
            <v>0.041261990000000005</v>
          </cell>
        </row>
        <row r="13">
          <cell r="A13">
            <v>4.32078628</v>
          </cell>
          <cell r="B13">
            <v>6.43081687</v>
          </cell>
        </row>
        <row r="14">
          <cell r="A14">
            <v>0</v>
          </cell>
          <cell r="B14">
            <v>0</v>
          </cell>
        </row>
        <row r="15">
          <cell r="A15">
            <v>4.32078628</v>
          </cell>
          <cell r="B15">
            <v>6.43081687</v>
          </cell>
        </row>
        <row r="16">
          <cell r="A16">
            <v>0</v>
          </cell>
          <cell r="B16">
            <v>-2.1635053876000003</v>
          </cell>
        </row>
        <row r="17">
          <cell r="A17">
            <v>4.32078628</v>
          </cell>
          <cell r="B17">
            <v>4.2673114824</v>
          </cell>
        </row>
        <row r="25">
          <cell r="A25">
            <v>0</v>
          </cell>
          <cell r="B25">
            <v>-3.699</v>
          </cell>
        </row>
        <row r="26">
          <cell r="B26">
            <v>0</v>
          </cell>
        </row>
        <row r="27">
          <cell r="B27">
            <v>0</v>
          </cell>
        </row>
        <row r="28">
          <cell r="A28">
            <v>-0.2811777999999995</v>
          </cell>
          <cell r="B28">
            <v>0.1412973100000001</v>
          </cell>
        </row>
        <row r="29">
          <cell r="A29">
            <v>0.00073143</v>
          </cell>
          <cell r="B29">
            <v>0.03545399999999965</v>
          </cell>
        </row>
        <row r="30">
          <cell r="A30">
            <v>1.711</v>
          </cell>
          <cell r="B30">
            <v>0.525593</v>
          </cell>
        </row>
        <row r="32">
          <cell r="A32">
            <v>2.2625613600000003</v>
          </cell>
          <cell r="B32">
            <v>-0.06950217</v>
          </cell>
        </row>
        <row r="33">
          <cell r="A33">
            <v>-0.7616237800000003</v>
          </cell>
          <cell r="B33">
            <v>-11.55785578</v>
          </cell>
        </row>
        <row r="34">
          <cell r="A34">
            <v>0</v>
          </cell>
          <cell r="B34">
            <v>-1.30056</v>
          </cell>
        </row>
        <row r="35">
          <cell r="A35">
            <v>2.9314912100000003</v>
          </cell>
          <cell r="B35">
            <v>-15.924573640000002</v>
          </cell>
        </row>
        <row r="36">
          <cell r="A36">
            <v>0</v>
          </cell>
          <cell r="B36">
            <v>0</v>
          </cell>
        </row>
        <row r="37">
          <cell r="A37">
            <v>2.9314912100000003</v>
          </cell>
          <cell r="B37">
            <v>-15.924573640000002</v>
          </cell>
        </row>
        <row r="38">
          <cell r="A38">
            <v>-0.22220330835000138</v>
          </cell>
          <cell r="B38">
            <v>4.291505387600001</v>
          </cell>
        </row>
        <row r="39">
          <cell r="A39">
            <v>2.709287901649999</v>
          </cell>
          <cell r="B39">
            <v>-11.633068252400001</v>
          </cell>
        </row>
        <row r="46">
          <cell r="A46">
            <v>0</v>
          </cell>
          <cell r="B46">
            <v>0</v>
          </cell>
        </row>
        <row r="47">
          <cell r="A47">
            <v>-0.0052638699999999995</v>
          </cell>
          <cell r="B47">
            <v>-0.20615257</v>
          </cell>
        </row>
        <row r="48">
          <cell r="A48">
            <v>0.06025026</v>
          </cell>
          <cell r="B48">
            <v>0.14747501</v>
          </cell>
        </row>
        <row r="49">
          <cell r="A49">
            <v>-3.5</v>
          </cell>
          <cell r="B49">
            <v>0</v>
          </cell>
        </row>
        <row r="52">
          <cell r="A52">
            <v>1.30878424</v>
          </cell>
          <cell r="B52">
            <v>0.09551420000000008</v>
          </cell>
        </row>
        <row r="54">
          <cell r="A54">
            <v>-2.13622937</v>
          </cell>
          <cell r="B54">
            <v>0.03683664000000006</v>
          </cell>
        </row>
        <row r="57">
          <cell r="A57">
            <v>-2.13622937</v>
          </cell>
          <cell r="B57">
            <v>0.03683664000000006</v>
          </cell>
        </row>
        <row r="58">
          <cell r="A58">
            <v>0.5695000877749998</v>
          </cell>
          <cell r="B58">
            <v>-0.038</v>
          </cell>
        </row>
        <row r="59">
          <cell r="A59">
            <v>-1.5667292822250003</v>
          </cell>
          <cell r="B59">
            <v>-0.0011633599999999397</v>
          </cell>
        </row>
        <row r="66">
          <cell r="A66">
            <v>0</v>
          </cell>
          <cell r="B66">
            <v>-0.01905329</v>
          </cell>
        </row>
        <row r="67">
          <cell r="A67">
            <v>0</v>
          </cell>
          <cell r="B67">
            <v>0.04003308999999999</v>
          </cell>
        </row>
        <row r="68">
          <cell r="A68">
            <v>0.0025913299999999967</v>
          </cell>
          <cell r="B68">
            <v>0.00152844</v>
          </cell>
        </row>
        <row r="69">
          <cell r="A69">
            <v>0.0025913299999999967</v>
          </cell>
          <cell r="B69">
            <v>0.00305688</v>
          </cell>
        </row>
        <row r="70">
          <cell r="A70">
            <v>0</v>
          </cell>
          <cell r="B70">
            <v>0</v>
          </cell>
        </row>
        <row r="71">
          <cell r="A71">
            <v>0.0025913299999999967</v>
          </cell>
          <cell r="B71">
            <v>0.00305688</v>
          </cell>
        </row>
        <row r="72">
          <cell r="A72">
            <v>0</v>
          </cell>
          <cell r="B72">
            <v>-0.008</v>
          </cell>
        </row>
        <row r="73">
          <cell r="A73">
            <v>0.0025913299999999967</v>
          </cell>
          <cell r="B73">
            <v>-0.0049431200000000005</v>
          </cell>
        </row>
        <row r="80">
          <cell r="A80">
            <v>0</v>
          </cell>
          <cell r="B80">
            <v>-3.699</v>
          </cell>
        </row>
        <row r="83">
          <cell r="A83">
            <v>-0.28644166999999976</v>
          </cell>
          <cell r="B83">
            <v>-0.0839085499999999</v>
          </cell>
        </row>
        <row r="84">
          <cell r="A84">
            <v>0.06098169</v>
          </cell>
          <cell r="B84">
            <v>9.54838426</v>
          </cell>
        </row>
        <row r="85">
          <cell r="A85">
            <v>-3.5</v>
          </cell>
          <cell r="B85">
            <v>0</v>
          </cell>
        </row>
        <row r="86">
          <cell r="A86">
            <v>1.711</v>
          </cell>
          <cell r="B86">
            <v>0.525593</v>
          </cell>
        </row>
        <row r="87">
          <cell r="A87">
            <v>1.30878424</v>
          </cell>
          <cell r="B87">
            <v>0.09551420000000008</v>
          </cell>
        </row>
        <row r="88">
          <cell r="A88">
            <v>2.2651526900000003</v>
          </cell>
          <cell r="B88">
            <v>-0.06797373000000001</v>
          </cell>
        </row>
        <row r="89">
          <cell r="A89">
            <v>3.5591625</v>
          </cell>
          <cell r="B89">
            <v>-14.49372306</v>
          </cell>
        </row>
        <row r="91">
          <cell r="A91">
            <v>0</v>
          </cell>
          <cell r="B91">
            <v>-1.30056</v>
          </cell>
        </row>
        <row r="92">
          <cell r="A92">
            <v>5.11863945</v>
          </cell>
          <cell r="B92">
            <v>-9.475673880000002</v>
          </cell>
        </row>
        <row r="95">
          <cell r="A95">
            <v>5.11863945</v>
          </cell>
          <cell r="B95">
            <v>-9.475673880000002</v>
          </cell>
        </row>
        <row r="96">
          <cell r="A96">
            <v>0.3472967794249985</v>
          </cell>
          <cell r="B96">
            <v>2.082</v>
          </cell>
        </row>
        <row r="97">
          <cell r="A97">
            <v>5.465936229424998</v>
          </cell>
          <cell r="B97">
            <v>-7.393673880000002</v>
          </cell>
        </row>
      </sheetData>
      <sheetData sheetId="12">
        <row r="5">
          <cell r="D5">
            <v>2131.61272874</v>
          </cell>
        </row>
        <row r="6">
          <cell r="D6">
            <v>17.221484399999998</v>
          </cell>
        </row>
        <row r="7">
          <cell r="D7">
            <v>320.17843926999996</v>
          </cell>
        </row>
        <row r="8">
          <cell r="D8">
            <v>156.29289814999998</v>
          </cell>
        </row>
        <row r="9">
          <cell r="D9">
            <v>4.38986716</v>
          </cell>
        </row>
        <row r="10">
          <cell r="D10">
            <v>87.10992453</v>
          </cell>
        </row>
        <row r="11">
          <cell r="D11">
            <v>111.35130442</v>
          </cell>
        </row>
        <row r="12">
          <cell r="D12">
            <v>1.34435213</v>
          </cell>
        </row>
        <row r="13">
          <cell r="D13">
            <v>2829.5009988</v>
          </cell>
        </row>
        <row r="15">
          <cell r="D15">
            <v>1547.1410635299999</v>
          </cell>
        </row>
        <row r="16">
          <cell r="D16">
            <v>1132.29282256</v>
          </cell>
        </row>
        <row r="17">
          <cell r="D17">
            <v>302.3029097</v>
          </cell>
        </row>
        <row r="18">
          <cell r="D18">
            <v>8.44133674</v>
          </cell>
        </row>
        <row r="19">
          <cell r="D19">
            <v>0.14562745000000002</v>
          </cell>
        </row>
        <row r="20">
          <cell r="D20">
            <v>161.88915361000002</v>
          </cell>
        </row>
        <row r="21">
          <cell r="D21">
            <v>3152.21291359</v>
          </cell>
        </row>
        <row r="22">
          <cell r="D22">
            <v>5981.71391239</v>
          </cell>
        </row>
        <row r="25">
          <cell r="D25">
            <v>829.250635</v>
          </cell>
        </row>
        <row r="26">
          <cell r="D26">
            <v>82.00586990000001</v>
          </cell>
        </row>
        <row r="27">
          <cell r="D27">
            <v>-29.44566884</v>
          </cell>
        </row>
        <row r="28">
          <cell r="D28">
            <v>146.43880184</v>
          </cell>
        </row>
        <row r="29">
          <cell r="D29">
            <v>0.97982038</v>
          </cell>
        </row>
        <row r="30">
          <cell r="D30">
            <v>1368.14399563</v>
          </cell>
        </row>
        <row r="31">
          <cell r="D31">
            <v>175.222875609997</v>
          </cell>
        </row>
        <row r="32">
          <cell r="D32">
            <v>2572.596329519997</v>
          </cell>
        </row>
        <row r="33">
          <cell r="D33">
            <v>23.15904935</v>
          </cell>
        </row>
        <row r="34">
          <cell r="D34">
            <v>2595.755378869997</v>
          </cell>
        </row>
        <row r="37">
          <cell r="D37">
            <v>273.68010724</v>
          </cell>
        </row>
        <row r="38">
          <cell r="D38">
            <v>225.7724484</v>
          </cell>
        </row>
        <row r="39">
          <cell r="D39">
            <v>60.86608038</v>
          </cell>
        </row>
        <row r="40">
          <cell r="D40">
            <v>255.68123339</v>
          </cell>
        </row>
        <row r="41">
          <cell r="D41">
            <v>143.37835575999998</v>
          </cell>
        </row>
        <row r="42">
          <cell r="D42">
            <v>0.17622337</v>
          </cell>
        </row>
        <row r="43">
          <cell r="D43">
            <v>84.59171039</v>
          </cell>
        </row>
        <row r="44">
          <cell r="D44">
            <v>1044.14615893</v>
          </cell>
        </row>
        <row r="46">
          <cell r="D46">
            <v>260.26410456</v>
          </cell>
        </row>
        <row r="47">
          <cell r="D47">
            <v>0</v>
          </cell>
        </row>
        <row r="48">
          <cell r="D48">
            <v>968.13271729</v>
          </cell>
        </row>
        <row r="49">
          <cell r="D49">
            <v>1067.45008186</v>
          </cell>
        </row>
        <row r="50">
          <cell r="D50">
            <v>1.631692</v>
          </cell>
        </row>
        <row r="51">
          <cell r="D51">
            <v>44.28061052</v>
          </cell>
        </row>
        <row r="52">
          <cell r="D52">
            <v>2341.75920623</v>
          </cell>
        </row>
        <row r="53">
          <cell r="D53">
            <v>3385.9053651599997</v>
          </cell>
        </row>
        <row r="54">
          <cell r="D54">
            <v>5981.660744029997</v>
          </cell>
        </row>
      </sheetData>
      <sheetData sheetId="14">
        <row r="4">
          <cell r="C4">
            <v>2629.16913737</v>
          </cell>
        </row>
        <row r="5">
          <cell r="C5">
            <v>679.1570686411047</v>
          </cell>
        </row>
        <row r="6">
          <cell r="C6">
            <v>-235.37514822999995</v>
          </cell>
        </row>
        <row r="7">
          <cell r="C7">
            <v>120.69860044889501</v>
          </cell>
        </row>
        <row r="8">
          <cell r="C8">
            <v>3193.6496582299997</v>
          </cell>
        </row>
        <row r="10">
          <cell r="C10">
            <v>260.26410456</v>
          </cell>
        </row>
        <row r="11">
          <cell r="C11">
            <v>499.45255563999996</v>
          </cell>
        </row>
        <row r="12">
          <cell r="C12">
            <v>759.7166602</v>
          </cell>
        </row>
        <row r="13">
          <cell r="C13">
            <v>161.88915361000002</v>
          </cell>
        </row>
        <row r="14">
          <cell r="C14">
            <v>597.82750659</v>
          </cell>
        </row>
        <row r="15">
          <cell r="C15">
            <v>2595.7553788699975</v>
          </cell>
        </row>
        <row r="16">
          <cell r="C16">
            <v>3193.5828854599977</v>
          </cell>
        </row>
        <row r="19">
          <cell r="C19">
            <v>0.23030964761026537</v>
          </cell>
        </row>
      </sheetData>
      <sheetData sheetId="16">
        <row r="8">
          <cell r="D8">
            <v>0</v>
          </cell>
          <cell r="E8">
            <v>225.7724484</v>
          </cell>
        </row>
        <row r="9">
          <cell r="D9">
            <v>155.26410456000002</v>
          </cell>
          <cell r="E9">
            <v>273.68010724</v>
          </cell>
        </row>
        <row r="10">
          <cell r="D10">
            <v>105</v>
          </cell>
          <cell r="E10">
            <v>0</v>
          </cell>
        </row>
        <row r="11">
          <cell r="D11">
            <v>-161.88915361000002</v>
          </cell>
          <cell r="E11">
            <v>0</v>
          </cell>
        </row>
        <row r="12">
          <cell r="D12">
            <v>597.82750659</v>
          </cell>
        </row>
        <row r="14">
          <cell r="D14">
            <v>3.02523553288131</v>
          </cell>
        </row>
        <row r="15">
          <cell r="D15">
            <v>0.23030964761026537</v>
          </cell>
        </row>
      </sheetData>
      <sheetData sheetId="20">
        <row r="5">
          <cell r="A5">
            <v>2.69485</v>
          </cell>
          <cell r="B5">
            <v>1.8453</v>
          </cell>
        </row>
        <row r="6">
          <cell r="A6">
            <v>8.383573000000002</v>
          </cell>
          <cell r="B6">
            <v>9.077798000000003</v>
          </cell>
        </row>
        <row r="7">
          <cell r="A7">
            <v>0.481063</v>
          </cell>
          <cell r="B7">
            <v>0.278319</v>
          </cell>
        </row>
        <row r="8">
          <cell r="A8">
            <v>0.3795839999999999</v>
          </cell>
          <cell r="B8">
            <v>0.357529</v>
          </cell>
        </row>
        <row r="9">
          <cell r="A9">
            <v>11.939070000000003</v>
          </cell>
          <cell r="B9">
            <v>11.558946000000002</v>
          </cell>
        </row>
        <row r="10">
          <cell r="A10">
            <v>0.021274999999999267</v>
          </cell>
          <cell r="B10">
            <v>-1.366386</v>
          </cell>
        </row>
        <row r="11">
          <cell r="A11">
            <v>11.960345000000002</v>
          </cell>
          <cell r="B11">
            <v>10.192560000000002</v>
          </cell>
        </row>
      </sheetData>
      <sheetData sheetId="50">
        <row r="14">
          <cell r="D14">
            <v>0.5840774950682929</v>
          </cell>
          <cell r="E14">
            <v>-0.06701542898211543</v>
          </cell>
        </row>
        <row r="15">
          <cell r="D15">
            <v>1.259095194334296</v>
          </cell>
          <cell r="E15">
            <v>1.957292022980893</v>
          </cell>
        </row>
        <row r="16">
          <cell r="D16">
            <v>1.8479587162534095</v>
          </cell>
          <cell r="E16">
            <v>1.4302164486960343</v>
          </cell>
          <cell r="AF16">
            <v>-3.12205543507596</v>
          </cell>
        </row>
        <row r="17">
          <cell r="D17">
            <v>1.3046449496639174</v>
          </cell>
          <cell r="E17">
            <v>-0.7519993656970896</v>
          </cell>
          <cell r="AF17">
            <v>-1.2745355606465179</v>
          </cell>
        </row>
        <row r="18">
          <cell r="D18">
            <v>3.0969189707836224</v>
          </cell>
          <cell r="E18">
            <v>0.9488250345160503</v>
          </cell>
          <cell r="AF18">
            <v>-1.6512122477724391</v>
          </cell>
        </row>
        <row r="19">
          <cell r="D19">
            <v>4.7011898436438555</v>
          </cell>
          <cell r="E19">
            <v>2.9738852181176725</v>
          </cell>
          <cell r="AF19">
            <v>-3.686859824429074</v>
          </cell>
        </row>
        <row r="20">
          <cell r="D20">
            <v>2.9059437751880286</v>
          </cell>
          <cell r="E20">
            <v>0.7111746382161019</v>
          </cell>
          <cell r="AF20">
            <v>-2.2970826603303354</v>
          </cell>
        </row>
        <row r="21">
          <cell r="D21">
            <v>1.8657962134480117</v>
          </cell>
          <cell r="E21">
            <v>2.075849443441785</v>
          </cell>
          <cell r="AF21">
            <v>-1.205244436392875</v>
          </cell>
        </row>
        <row r="22">
          <cell r="D22">
            <v>1.0384183085431078</v>
          </cell>
          <cell r="E22">
            <v>3.2004673630225673</v>
          </cell>
          <cell r="AF22">
            <v>-3.5322994462470003</v>
          </cell>
        </row>
        <row r="23">
          <cell r="D23">
            <v>1.121483922565037</v>
          </cell>
          <cell r="E23">
            <v>3.1155898501533423</v>
          </cell>
          <cell r="AF23">
            <v>-3.40463081926996</v>
          </cell>
        </row>
        <row r="24">
          <cell r="D24">
            <v>0.8741605463820682</v>
          </cell>
          <cell r="E24">
            <v>2.2254799185476304</v>
          </cell>
          <cell r="AF24">
            <v>-2.9624276324433865</v>
          </cell>
        </row>
        <row r="25">
          <cell r="D25">
            <v>-1.4426229175839018</v>
          </cell>
          <cell r="E25">
            <v>0.2545194869851568</v>
          </cell>
          <cell r="AF25">
            <v>-2.5281870646761266</v>
          </cell>
        </row>
        <row r="26">
          <cell r="D26">
            <v>1.2854336659289196</v>
          </cell>
          <cell r="E26">
            <v>3.2452445841931272</v>
          </cell>
          <cell r="AF26">
            <v>-3.020918113759885</v>
          </cell>
        </row>
        <row r="27">
          <cell r="D27">
            <v>2.0040097215055366</v>
          </cell>
          <cell r="E27">
            <v>2.5233490822609923</v>
          </cell>
          <cell r="AF27">
            <v>-5.939381241652347</v>
          </cell>
        </row>
        <row r="28">
          <cell r="D28">
            <v>2.713360180247564</v>
          </cell>
          <cell r="E28">
            <v>1.581561944666701</v>
          </cell>
          <cell r="AF28">
            <v>-2.829905161393657</v>
          </cell>
        </row>
        <row r="29">
          <cell r="D29">
            <v>3.9952310690471355</v>
          </cell>
          <cell r="E29">
            <v>1.6725081683916505</v>
          </cell>
          <cell r="AF29">
            <v>-2.589629188010548</v>
          </cell>
        </row>
        <row r="30">
          <cell r="D30">
            <v>7.079614749587034</v>
          </cell>
          <cell r="E30">
            <v>3.2782261755434066</v>
          </cell>
          <cell r="AF30">
            <v>-2.80682861163379</v>
          </cell>
        </row>
        <row r="31">
          <cell r="D31">
            <v>3.8691308777902</v>
          </cell>
          <cell r="E31">
            <v>1.3560729130849671</v>
          </cell>
        </row>
        <row r="38">
          <cell r="D38">
            <v>-0.4387268015929372</v>
          </cell>
          <cell r="E38">
            <v>-3.0126581830930346</v>
          </cell>
        </row>
        <row r="39">
          <cell r="D39">
            <v>1.0292549299253198</v>
          </cell>
          <cell r="E39">
            <v>-2.0357809008370267</v>
          </cell>
        </row>
        <row r="40">
          <cell r="D40">
            <v>1.270822102908056</v>
          </cell>
          <cell r="E40">
            <v>-1.6463762119957002</v>
          </cell>
          <cell r="AF40">
            <v>-4.639603463955434</v>
          </cell>
        </row>
        <row r="41">
          <cell r="AF41">
            <v>-3.807706114062876</v>
          </cell>
        </row>
        <row r="42">
          <cell r="AF42">
            <v>-3.6202256807081756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DR GALP ENERGIA 3Q"/>
      <sheetName val="DR GALP ENERGIA4Q"/>
      <sheetName val="DR trim Galp Energia"/>
      <sheetName val="DR Galp Energia_1Q"/>
      <sheetName val="Bal Galp Energia_2q"/>
      <sheetName val="Bal Galp Energia_4q"/>
      <sheetName val="EP Set.07"/>
      <sheetName val="EP 2007 vs 2006"/>
      <sheetName val="EP Mar.08"/>
      <sheetName val="Cash Flow_1q "/>
      <sheetName val="Resumo_mil Euros rc"/>
      <sheetName val="Resumo_3 Trim rp"/>
      <sheetName val="Resumo_3 Trim"/>
      <sheetName val="Resumo_mil Euros (2)"/>
      <sheetName val="Balanço Sintético_2Q"/>
      <sheetName val="Volumesgalp"/>
      <sheetName val="Volumesgalp_ing"/>
      <sheetName val="Transgas_9M"/>
      <sheetName val="Transgas_12M"/>
      <sheetName val="GN Anual_9"/>
      <sheetName val="GN_12"/>
      <sheetName val="GN 1ºT2007"/>
      <sheetName val="GN Set 2007"/>
      <sheetName val="GN Dez 2007"/>
      <sheetName val="GGN"/>
      <sheetName val="TOT-Distr"/>
      <sheetName val="TOTAL"/>
      <sheetName val="HH"/>
      <sheetName val="MR anual"/>
      <sheetName val="Mr trimestral"/>
      <sheetName val="MR Mensal"/>
      <sheetName val="Eur_USd"/>
      <sheetName val="bRENT"/>
      <sheetName val="balançonassas"/>
      <sheetName val="Sheet4"/>
      <sheetName val="ROT"/>
      <sheetName val="dia"/>
      <sheetName val="yeild"/>
      <sheetName val="Produção 2007-Equity"/>
      <sheetName val="Produção 2007-Working"/>
      <sheetName val="Produção 2008-Net Entitlement"/>
      <sheetName val="Produção 2007_Equity (2)"/>
      <sheetName val="Produção Equity 2008 (revista)"/>
      <sheetName val="Produção 2008_Working (2)"/>
      <sheetName val="E&amp;P (last call)"/>
      <sheetName val="2007"/>
      <sheetName val="KPI's_Power2007"/>
      <sheetName val="KPI's_Power2008"/>
      <sheetName val="Sheet1"/>
      <sheetName val="Template Cálculo real 2007"/>
      <sheetName val="Template Cálculo real 2008"/>
    </sheetNames>
    <sheetDataSet>
      <sheetData sheetId="0">
        <row r="6">
          <cell r="F6">
            <v>2749.9768913599996</v>
          </cell>
          <cell r="G6">
            <v>3492.8085770300004</v>
          </cell>
        </row>
        <row r="7">
          <cell r="F7">
            <v>241.56899527000988</v>
          </cell>
          <cell r="G7">
            <v>315.7373151000102</v>
          </cell>
        </row>
        <row r="8">
          <cell r="F8">
            <v>228.41140163000986</v>
          </cell>
          <cell r="G8">
            <v>233.1443625800102</v>
          </cell>
        </row>
        <row r="9">
          <cell r="F9">
            <v>226.02330353001</v>
          </cell>
          <cell r="G9">
            <v>233.51685457001022</v>
          </cell>
        </row>
        <row r="10">
          <cell r="F10">
            <v>179.40461401000988</v>
          </cell>
          <cell r="G10">
            <v>247.2663817600102</v>
          </cell>
        </row>
        <row r="11">
          <cell r="F11">
            <v>166.2470203700099</v>
          </cell>
          <cell r="G11">
            <v>164.67342924001022</v>
          </cell>
        </row>
        <row r="12">
          <cell r="F12">
            <v>164.63247970000998</v>
          </cell>
          <cell r="G12">
            <v>168.84375644001022</v>
          </cell>
        </row>
        <row r="13">
          <cell r="F13">
            <v>142.60649570000987</v>
          </cell>
          <cell r="G13">
            <v>175.2228756100102</v>
          </cell>
        </row>
        <row r="14">
          <cell r="F14">
            <v>121.53509269000986</v>
          </cell>
          <cell r="G14">
            <v>106.1265433200102</v>
          </cell>
        </row>
        <row r="15">
          <cell r="F15">
            <v>119.01995289810995</v>
          </cell>
          <cell r="G15">
            <v>108.9638705200102</v>
          </cell>
        </row>
        <row r="24">
          <cell r="F24">
            <v>7.193387096774193</v>
          </cell>
          <cell r="G24">
            <v>8.63655737704918</v>
          </cell>
        </row>
        <row r="25">
          <cell r="F25">
            <v>57.751863636363645</v>
          </cell>
          <cell r="G25">
            <v>96.89901839826841</v>
          </cell>
        </row>
        <row r="26">
          <cell r="F26">
            <v>1.3105859375</v>
          </cell>
          <cell r="G26">
            <v>1.4976</v>
          </cell>
        </row>
        <row r="27">
          <cell r="F27">
            <v>3.943421875000001</v>
          </cell>
          <cell r="G27">
            <v>4.4804</v>
          </cell>
        </row>
        <row r="34">
          <cell r="F34">
            <v>17.172376999999997</v>
          </cell>
          <cell r="G34">
            <v>13.771433076923076</v>
          </cell>
        </row>
        <row r="35">
          <cell r="F35">
            <v>12.572226573033689</v>
          </cell>
          <cell r="G35">
            <v>9.860811058741993</v>
          </cell>
        </row>
        <row r="36">
          <cell r="F36">
            <v>5.736141030228926</v>
          </cell>
          <cell r="G36">
            <v>3.0457250432217813</v>
          </cell>
        </row>
        <row r="37">
          <cell r="F37">
            <v>3.41871530717</v>
          </cell>
          <cell r="G37">
            <v>3.452037713</v>
          </cell>
        </row>
        <row r="38">
          <cell r="F38">
            <v>2.349400800916001</v>
          </cell>
          <cell r="G38">
            <v>2.3275989539180006</v>
          </cell>
        </row>
        <row r="39">
          <cell r="F39">
            <v>1110.7250402380937</v>
          </cell>
          <cell r="G39">
            <v>1471.0278378857124</v>
          </cell>
        </row>
        <row r="40">
          <cell r="F40">
            <v>416.28121999999996</v>
          </cell>
          <cell r="G40">
            <v>397.8399508560521</v>
          </cell>
        </row>
        <row r="47">
          <cell r="F47">
            <v>57.751863636363645</v>
          </cell>
          <cell r="G47">
            <v>96.89901839826841</v>
          </cell>
        </row>
        <row r="53">
          <cell r="F53">
            <v>2.67163819660324</v>
          </cell>
          <cell r="G53">
            <v>2.62977066605416</v>
          </cell>
        </row>
        <row r="54">
          <cell r="F54">
            <v>12.89441947299</v>
          </cell>
          <cell r="G54">
            <v>12.89166748</v>
          </cell>
        </row>
        <row r="55">
          <cell r="F55">
            <v>971.2808047619031</v>
          </cell>
          <cell r="G55">
            <v>1240.278463314284</v>
          </cell>
        </row>
        <row r="63">
          <cell r="F63">
            <v>2749.9768913599996</v>
          </cell>
          <cell r="G63">
            <v>3492.8085770300004</v>
          </cell>
        </row>
        <row r="64">
          <cell r="F64">
            <v>-2520.4431680999896</v>
          </cell>
          <cell r="G64">
            <v>-3192.63358885999</v>
          </cell>
        </row>
        <row r="65">
          <cell r="F65">
            <v>12.035272010000002</v>
          </cell>
          <cell r="G65">
            <v>15.562326929999998</v>
          </cell>
        </row>
        <row r="66">
          <cell r="F66">
            <v>241.56899527000988</v>
          </cell>
          <cell r="G66">
            <v>315.7373151000102</v>
          </cell>
        </row>
        <row r="67">
          <cell r="F67">
            <v>-62.16438126</v>
          </cell>
          <cell r="G67">
            <v>-68.47093334</v>
          </cell>
        </row>
        <row r="68">
          <cell r="F68">
            <v>179.40461401000988</v>
          </cell>
          <cell r="G68">
            <v>247.2663817600102</v>
          </cell>
        </row>
        <row r="69">
          <cell r="F69">
            <v>19.0141022</v>
          </cell>
          <cell r="G69">
            <v>11.86625525</v>
          </cell>
        </row>
        <row r="70">
          <cell r="F70">
            <v>1.07525563</v>
          </cell>
          <cell r="G70">
            <v>0</v>
          </cell>
        </row>
        <row r="71">
          <cell r="F71">
            <v>-11.227167600000001</v>
          </cell>
          <cell r="G71">
            <v>-9.09456068</v>
          </cell>
        </row>
        <row r="72">
          <cell r="F72">
            <v>188.26680424000986</v>
          </cell>
          <cell r="G72">
            <v>250.0380763300102</v>
          </cell>
        </row>
        <row r="73">
          <cell r="F73">
            <v>-43.79115581</v>
          </cell>
          <cell r="G73">
            <v>-72.77763842</v>
          </cell>
        </row>
        <row r="74">
          <cell r="F74">
            <v>-1.86915273</v>
          </cell>
          <cell r="G74">
            <v>-2.0375623000000003</v>
          </cell>
        </row>
        <row r="75">
          <cell r="F75">
            <v>142.60649570000987</v>
          </cell>
          <cell r="G75">
            <v>175.2228756100102</v>
          </cell>
        </row>
        <row r="77">
          <cell r="F77">
            <v>142.60649570000987</v>
          </cell>
          <cell r="G77">
            <v>175.2228756100102</v>
          </cell>
        </row>
        <row r="78">
          <cell r="F78">
            <v>-21.07140301</v>
          </cell>
          <cell r="G78">
            <v>-69.09633229</v>
          </cell>
        </row>
        <row r="79">
          <cell r="F79">
            <v>121.53509269000986</v>
          </cell>
          <cell r="G79">
            <v>106.1265433200102</v>
          </cell>
        </row>
        <row r="80">
          <cell r="F80">
            <v>-2.5151397918999137</v>
          </cell>
          <cell r="G80">
            <v>2.8373272</v>
          </cell>
        </row>
        <row r="81">
          <cell r="F81">
            <v>119.01995289810995</v>
          </cell>
          <cell r="G81">
            <v>108.9638705200102</v>
          </cell>
        </row>
        <row r="89">
          <cell r="F89">
            <v>31.244687540000005</v>
          </cell>
          <cell r="G89">
            <v>39.10864031000011</v>
          </cell>
        </row>
        <row r="90">
          <cell r="F90">
            <v>100.20872098000002</v>
          </cell>
          <cell r="G90">
            <v>120.77819881999972</v>
          </cell>
        </row>
        <row r="91">
          <cell r="F91">
            <v>46.828922420000026</v>
          </cell>
          <cell r="G91">
            <v>83.56311576000003</v>
          </cell>
        </row>
        <row r="92">
          <cell r="F92">
            <v>1.122205039999998</v>
          </cell>
          <cell r="G92">
            <v>3.8165480900001096</v>
          </cell>
        </row>
        <row r="93">
          <cell r="F93">
            <v>179.40461401000988</v>
          </cell>
          <cell r="G93">
            <v>247.2663817600102</v>
          </cell>
        </row>
        <row r="95">
          <cell r="F95">
            <v>179.40461401000988</v>
          </cell>
          <cell r="G95">
            <v>247.2663817600102</v>
          </cell>
        </row>
        <row r="96">
          <cell r="F96">
            <v>-13.15759364</v>
          </cell>
          <cell r="G96">
            <v>-82.59295252000001</v>
          </cell>
        </row>
        <row r="97">
          <cell r="F97">
            <v>166.2470203700099</v>
          </cell>
          <cell r="G97">
            <v>164.67342924001022</v>
          </cell>
        </row>
        <row r="98">
          <cell r="F98">
            <v>-1.6145406699999003</v>
          </cell>
          <cell r="G98">
            <v>4.1703272</v>
          </cell>
        </row>
        <row r="99">
          <cell r="F99">
            <v>164.63247970000998</v>
          </cell>
          <cell r="G99">
            <v>168.84375644001022</v>
          </cell>
        </row>
        <row r="107">
          <cell r="F107">
            <v>42.13644396</v>
          </cell>
          <cell r="G107">
            <v>65.24922439000001</v>
          </cell>
        </row>
        <row r="108">
          <cell r="F108">
            <v>2431.83893678</v>
          </cell>
          <cell r="G108">
            <v>3056.48084441</v>
          </cell>
        </row>
        <row r="109">
          <cell r="F109">
            <v>329.64292434000004</v>
          </cell>
          <cell r="G109">
            <v>449.74806159</v>
          </cell>
        </row>
        <row r="110">
          <cell r="F110">
            <v>24.339668039999992</v>
          </cell>
          <cell r="G110">
            <v>28.10676941999991</v>
          </cell>
        </row>
        <row r="111">
          <cell r="F111">
            <v>-77.98108176</v>
          </cell>
          <cell r="G111">
            <v>-106.7756642099999</v>
          </cell>
        </row>
        <row r="112">
          <cell r="F112">
            <v>2749.9768913599996</v>
          </cell>
          <cell r="G112">
            <v>3492.8087355999996</v>
          </cell>
        </row>
        <row r="120">
          <cell r="F120">
            <v>2310.6647844999898</v>
          </cell>
          <cell r="G120">
            <v>2966.6036590699905</v>
          </cell>
        </row>
        <row r="121">
          <cell r="F121">
            <v>145.61081309000002</v>
          </cell>
          <cell r="G121">
            <v>154.99564548</v>
          </cell>
        </row>
        <row r="122">
          <cell r="F122">
            <v>64.16757051</v>
          </cell>
          <cell r="G122">
            <v>71.03428431</v>
          </cell>
        </row>
        <row r="123">
          <cell r="F123">
            <v>2520.4431680999896</v>
          </cell>
          <cell r="G123">
            <v>3192.63358885999</v>
          </cell>
        </row>
        <row r="131">
          <cell r="F131">
            <v>10.673537119999999</v>
          </cell>
          <cell r="G131">
            <v>14.4698891099999</v>
          </cell>
        </row>
        <row r="132">
          <cell r="F132">
            <v>38.41490249</v>
          </cell>
          <cell r="G132">
            <v>35.21264762</v>
          </cell>
        </row>
        <row r="133">
          <cell r="F133">
            <v>7.5797849699999995</v>
          </cell>
          <cell r="G133">
            <v>8.19044109</v>
          </cell>
        </row>
        <row r="134">
          <cell r="F134">
            <v>0.2851506</v>
          </cell>
          <cell r="G134">
            <v>0.12890484000000002</v>
          </cell>
        </row>
        <row r="135">
          <cell r="F135">
            <v>56.95337518</v>
          </cell>
          <cell r="G135">
            <v>58.0018826599999</v>
          </cell>
        </row>
        <row r="137">
          <cell r="F137">
            <v>56.95337518</v>
          </cell>
          <cell r="G137">
            <v>58.0018826599999</v>
          </cell>
        </row>
        <row r="138">
          <cell r="F138">
            <v>-0.5315431200000021</v>
          </cell>
          <cell r="G138">
            <v>-2.9887785900000017</v>
          </cell>
        </row>
        <row r="139">
          <cell r="F139">
            <v>56.42183206</v>
          </cell>
          <cell r="G139">
            <v>55.013104070000004</v>
          </cell>
        </row>
        <row r="147">
          <cell r="F147">
            <v>1.13687791</v>
          </cell>
          <cell r="G147">
            <v>0.7501404</v>
          </cell>
        </row>
        <row r="148">
          <cell r="F148">
            <v>3.1486787599999997</v>
          </cell>
          <cell r="G148">
            <v>1.1986736299999998</v>
          </cell>
        </row>
        <row r="149">
          <cell r="F149">
            <v>0.92544941</v>
          </cell>
          <cell r="G149">
            <v>8.561694650000002</v>
          </cell>
        </row>
        <row r="150">
          <cell r="F150">
            <v>0</v>
          </cell>
          <cell r="G150">
            <v>-0.041458</v>
          </cell>
        </row>
        <row r="151">
          <cell r="F151">
            <v>5.21100608</v>
          </cell>
          <cell r="G151">
            <v>10.46905068</v>
          </cell>
        </row>
        <row r="153">
          <cell r="F153">
            <v>5.21100608</v>
          </cell>
          <cell r="G153">
            <v>10.46905068</v>
          </cell>
        </row>
        <row r="154">
          <cell r="F154">
            <v>-0.24201430999999957</v>
          </cell>
          <cell r="G154">
            <v>-0.8090566199999993</v>
          </cell>
        </row>
        <row r="155">
          <cell r="F155">
            <v>4.968991770000001</v>
          </cell>
          <cell r="G155">
            <v>9.65999406</v>
          </cell>
        </row>
        <row r="163">
          <cell r="F163">
            <v>12.035272010000002</v>
          </cell>
          <cell r="G163">
            <v>15.562326929999998</v>
          </cell>
        </row>
        <row r="164">
          <cell r="F164">
            <v>-2.667931099999991</v>
          </cell>
          <cell r="G164">
            <v>0.3724919899999986</v>
          </cell>
        </row>
        <row r="165">
          <cell r="F165">
            <v>9.36734091000001</v>
          </cell>
          <cell r="G165">
            <v>15.934818919999996</v>
          </cell>
        </row>
        <row r="172">
          <cell r="F172">
            <v>39.99839716402228</v>
          </cell>
          <cell r="G172">
            <v>64.06417943947811</v>
          </cell>
        </row>
        <row r="173">
          <cell r="F173">
            <v>20.54680251480726</v>
          </cell>
          <cell r="G173">
            <v>21.115712247097957</v>
          </cell>
        </row>
        <row r="174">
          <cell r="F174">
            <v>15.65276743</v>
          </cell>
          <cell r="G174">
            <v>13.65750322</v>
          </cell>
        </row>
        <row r="175">
          <cell r="F175">
            <v>0.07604799</v>
          </cell>
          <cell r="G175">
            <v>0.01153101</v>
          </cell>
        </row>
        <row r="176">
          <cell r="F176">
            <v>76.27401509882955</v>
          </cell>
          <cell r="G176">
            <v>98.84892591657606</v>
          </cell>
        </row>
        <row r="184">
          <cell r="F184">
            <v>42.13644396</v>
          </cell>
          <cell r="G184">
            <v>65.24922439000001</v>
          </cell>
        </row>
        <row r="185">
          <cell r="F185">
            <v>31.244687540000005</v>
          </cell>
          <cell r="G185">
            <v>39.10864031000011</v>
          </cell>
        </row>
        <row r="186">
          <cell r="F186">
            <v>0</v>
          </cell>
          <cell r="G186">
            <v>2.93711287</v>
          </cell>
        </row>
        <row r="187">
          <cell r="F187">
            <v>31.244687540000005</v>
          </cell>
          <cell r="G187">
            <v>42.04575318000011</v>
          </cell>
        </row>
        <row r="189">
          <cell r="F189">
            <v>17.172376999999997</v>
          </cell>
          <cell r="G189">
            <v>13.771433076923076</v>
          </cell>
        </row>
        <row r="190">
          <cell r="F190">
            <v>12.572226573033689</v>
          </cell>
          <cell r="G190">
            <v>9.860811058741993</v>
          </cell>
        </row>
        <row r="191">
          <cell r="F191">
            <v>1.131500391573032</v>
          </cell>
          <cell r="G191">
            <v>0.8973338063455213</v>
          </cell>
        </row>
        <row r="192">
          <cell r="F192">
            <v>0.11653768869048733</v>
          </cell>
          <cell r="G192">
            <v>0.10202559990812454</v>
          </cell>
        </row>
        <row r="193">
          <cell r="F193">
            <v>0.9782608333825447</v>
          </cell>
          <cell r="G193">
            <v>0.7625259673914772</v>
          </cell>
        </row>
        <row r="194">
          <cell r="F194">
            <v>0.0367018695</v>
          </cell>
          <cell r="G194">
            <v>0.03278223904591964</v>
          </cell>
        </row>
        <row r="196">
          <cell r="F196">
            <v>56.12694115086476</v>
          </cell>
          <cell r="G196">
            <v>107.53478003660209</v>
          </cell>
        </row>
        <row r="197">
          <cell r="F197">
            <v>0.986</v>
          </cell>
          <cell r="G197">
            <v>0.997301</v>
          </cell>
        </row>
        <row r="198">
          <cell r="F198">
            <v>457.6243895</v>
          </cell>
          <cell r="G198">
            <v>634.942395129998</v>
          </cell>
        </row>
        <row r="206">
          <cell r="F206">
            <v>2431.83893678</v>
          </cell>
          <cell r="G206">
            <v>3056.48084441</v>
          </cell>
        </row>
        <row r="207">
          <cell r="F207">
            <v>100.20872098000002</v>
          </cell>
          <cell r="G207">
            <v>120.77819881999972</v>
          </cell>
        </row>
        <row r="208">
          <cell r="F208">
            <v>-22.286472764165595</v>
          </cell>
          <cell r="G208">
            <v>-83.36758082547178</v>
          </cell>
        </row>
        <row r="209">
          <cell r="F209">
            <v>-2.14613979</v>
          </cell>
          <cell r="G209">
            <v>0.48841953999999993</v>
          </cell>
        </row>
        <row r="210">
          <cell r="F210">
            <v>75.77610842583444</v>
          </cell>
          <cell r="G210">
            <v>37.899037534527935</v>
          </cell>
        </row>
        <row r="214">
          <cell r="F214">
            <v>5.736141030228926</v>
          </cell>
          <cell r="G214">
            <v>3.0457250432217813</v>
          </cell>
        </row>
        <row r="215">
          <cell r="F215">
            <v>22641.617173534003</v>
          </cell>
          <cell r="G215">
            <v>23648.775371667263</v>
          </cell>
        </row>
        <row r="216">
          <cell r="F216">
            <v>3.41871530717</v>
          </cell>
          <cell r="G216">
            <v>3.452037713</v>
          </cell>
        </row>
        <row r="218">
          <cell r="F218">
            <v>3.9447446921620006</v>
          </cell>
          <cell r="G218">
            <v>3.8815890491790004</v>
          </cell>
        </row>
        <row r="219">
          <cell r="F219">
            <v>2.349400800916001</v>
          </cell>
          <cell r="G219">
            <v>2.3275989539180006</v>
          </cell>
        </row>
        <row r="220">
          <cell r="F220">
            <v>1.025246072615</v>
          </cell>
          <cell r="G220">
            <v>1.100760149611</v>
          </cell>
        </row>
        <row r="221">
          <cell r="F221">
            <v>0.636191048465</v>
          </cell>
          <cell r="G221">
            <v>0.607193929154</v>
          </cell>
        </row>
        <row r="222">
          <cell r="F222">
            <v>0.111269974</v>
          </cell>
          <cell r="G222">
            <v>0.10294681200000001</v>
          </cell>
        </row>
        <row r="223">
          <cell r="F223">
            <v>0.5766937058359999</v>
          </cell>
          <cell r="G223">
            <v>0.5166980631529999</v>
          </cell>
        </row>
        <row r="224">
          <cell r="F224">
            <v>0.613712118759</v>
          </cell>
          <cell r="G224">
            <v>0.6272749708580001</v>
          </cell>
        </row>
        <row r="225">
          <cell r="F225">
            <v>1041</v>
          </cell>
          <cell r="G225">
            <v>1025</v>
          </cell>
        </row>
        <row r="226">
          <cell r="F226">
            <v>203</v>
          </cell>
          <cell r="G226">
            <v>213</v>
          </cell>
        </row>
        <row r="227">
          <cell r="F227">
            <v>3569.3861669899898</v>
          </cell>
          <cell r="G227">
            <v>4122.753807609981</v>
          </cell>
        </row>
      </sheetData>
      <sheetData sheetId="1">
        <row r="235">
          <cell r="B235">
            <v>447.3100877100002</v>
          </cell>
          <cell r="F235">
            <v>329.64292434000004</v>
          </cell>
          <cell r="G235">
            <v>449.74806159</v>
          </cell>
        </row>
        <row r="236">
          <cell r="B236">
            <v>77.33910560000012</v>
          </cell>
          <cell r="F236">
            <v>46.828922420000026</v>
          </cell>
          <cell r="G236">
            <v>83.56311576000003</v>
          </cell>
        </row>
        <row r="237">
          <cell r="B237">
            <v>-7.05584133839875</v>
          </cell>
          <cell r="F237">
            <v>9.128879979245099</v>
          </cell>
          <cell r="G237">
            <v>0.7746283090903887</v>
          </cell>
        </row>
        <row r="238">
          <cell r="B238">
            <v>0.68936039</v>
          </cell>
          <cell r="F238">
            <v>0.5315991200000001</v>
          </cell>
          <cell r="G238">
            <v>0.74479479</v>
          </cell>
        </row>
        <row r="239">
          <cell r="B239">
            <v>70.57644545160137</v>
          </cell>
          <cell r="F239">
            <v>56.48940151924512</v>
          </cell>
          <cell r="G239">
            <v>85.08253885909043</v>
          </cell>
        </row>
        <row r="240">
          <cell r="B240">
            <v>47.19558733160085</v>
          </cell>
          <cell r="F240">
            <v>25.60781758</v>
          </cell>
          <cell r="G240">
            <v>53.34132485</v>
          </cell>
        </row>
        <row r="241">
          <cell r="B241">
            <v>23.199313679999992</v>
          </cell>
          <cell r="F241">
            <v>30.802794649999992</v>
          </cell>
          <cell r="G241">
            <v>31.61689832</v>
          </cell>
        </row>
        <row r="242">
          <cell r="B242">
            <v>0.1526022699999998</v>
          </cell>
          <cell r="F242">
            <v>0.07878956000000009</v>
          </cell>
          <cell r="G242">
            <v>0.12431544000000105</v>
          </cell>
        </row>
        <row r="245">
          <cell r="B245">
            <v>1612.4087048193032</v>
          </cell>
          <cell r="F245">
            <v>1110.7250402380937</v>
          </cell>
          <cell r="G245">
            <v>1471.0278378857124</v>
          </cell>
        </row>
        <row r="246">
          <cell r="B246">
            <v>980.326120771685</v>
          </cell>
          <cell r="F246">
            <v>474.1406502380936</v>
          </cell>
          <cell r="G246">
            <v>824.9556785999982</v>
          </cell>
        </row>
        <row r="247">
          <cell r="B247">
            <v>561.1754881526374</v>
          </cell>
          <cell r="F247">
            <v>334.69641476190316</v>
          </cell>
          <cell r="G247">
            <v>594.2063040285695</v>
          </cell>
        </row>
        <row r="248">
          <cell r="B248">
            <v>0</v>
          </cell>
          <cell r="F248">
            <v>0</v>
          </cell>
          <cell r="G248">
            <v>15.771085714285713</v>
          </cell>
        </row>
        <row r="249">
          <cell r="G249">
            <v>214.97828885714287</v>
          </cell>
        </row>
        <row r="250">
          <cell r="B250">
            <v>632.0825840476191</v>
          </cell>
          <cell r="F250">
            <v>636.58439</v>
          </cell>
          <cell r="G250">
            <v>646.0721592857143</v>
          </cell>
        </row>
        <row r="251">
          <cell r="B251">
            <v>498.44547454123654</v>
          </cell>
          <cell r="F251">
            <v>490.9355221794215</v>
          </cell>
          <cell r="G251">
            <v>490.63225292311523</v>
          </cell>
        </row>
        <row r="252">
          <cell r="B252">
            <v>11.907976146479486</v>
          </cell>
          <cell r="F252">
            <v>16.349419514208805</v>
          </cell>
          <cell r="G252">
            <v>22.63628759240983</v>
          </cell>
        </row>
        <row r="253">
          <cell r="B253">
            <v>47.85506830536941</v>
          </cell>
          <cell r="F253">
            <v>63.5374201040713</v>
          </cell>
          <cell r="G253">
            <v>66.57042874353426</v>
          </cell>
        </row>
        <row r="254">
          <cell r="B254">
            <v>73.87406505453356</v>
          </cell>
          <cell r="F254">
            <v>65.76202820229834</v>
          </cell>
          <cell r="G254">
            <v>66.23319002665498</v>
          </cell>
        </row>
        <row r="255">
          <cell r="B255">
            <v>816.139</v>
          </cell>
          <cell r="F255">
            <v>772.088</v>
          </cell>
          <cell r="G255">
            <v>831.651</v>
          </cell>
        </row>
        <row r="256">
          <cell r="B256">
            <v>422.8838577722759</v>
          </cell>
          <cell r="F256">
            <v>416.28121999999996</v>
          </cell>
          <cell r="G256">
            <v>397.8399508560521</v>
          </cell>
        </row>
        <row r="257">
          <cell r="B257">
            <v>148.112727386</v>
          </cell>
          <cell r="F257">
            <v>153.466655</v>
          </cell>
          <cell r="G257">
            <v>133.575144496</v>
          </cell>
        </row>
        <row r="258">
          <cell r="B258">
            <v>727.2401467200001</v>
          </cell>
          <cell r="F258">
            <v>729.08562133</v>
          </cell>
          <cell r="G258">
            <v>732.6249916</v>
          </cell>
        </row>
        <row r="259">
          <cell r="B259">
            <v>1488.2430855500002</v>
          </cell>
          <cell r="F259">
            <v>1769.51287849</v>
          </cell>
          <cell r="G259">
            <v>1616.4458764400001</v>
          </cell>
        </row>
      </sheetData>
      <sheetData sheetId="2">
        <row r="5">
          <cell r="D5">
            <v>179.40461400999962</v>
          </cell>
          <cell r="E5">
            <v>247.26638175999926</v>
          </cell>
        </row>
        <row r="6">
          <cell r="D6">
            <v>56.95337518</v>
          </cell>
          <cell r="E6">
            <v>58.00188265999999</v>
          </cell>
        </row>
        <row r="7">
          <cell r="D7">
            <v>12.549188059947312</v>
          </cell>
          <cell r="E7">
            <v>59.706661528364286</v>
          </cell>
        </row>
        <row r="8">
          <cell r="D8">
            <v>248.90717724994693</v>
          </cell>
          <cell r="E8">
            <v>364.97492594836353</v>
          </cell>
        </row>
        <row r="10">
          <cell r="D10">
            <v>-80.44725817</v>
          </cell>
          <cell r="E10">
            <v>-92.55620559999998</v>
          </cell>
        </row>
        <row r="11">
          <cell r="D11">
            <v>10.206641730052809</v>
          </cell>
          <cell r="E11">
            <v>-112.80197611836422</v>
          </cell>
        </row>
        <row r="12">
          <cell r="D12">
            <v>-70.24061643994719</v>
          </cell>
          <cell r="E12">
            <v>-205.35818171836422</v>
          </cell>
        </row>
        <row r="14">
          <cell r="D14">
            <v>1.34008554</v>
          </cell>
          <cell r="E14">
            <v>0.4703573399999989</v>
          </cell>
        </row>
        <row r="15">
          <cell r="D15">
            <v>-8.840402370000001</v>
          </cell>
          <cell r="E15">
            <v>-9.27437918</v>
          </cell>
        </row>
        <row r="16">
          <cell r="D16">
            <v>-17.211</v>
          </cell>
          <cell r="E16">
            <v>-12.170784500000002</v>
          </cell>
        </row>
        <row r="17">
          <cell r="D17">
            <v>6.692854760000001</v>
          </cell>
          <cell r="E17">
            <v>0</v>
          </cell>
        </row>
        <row r="18">
          <cell r="D18">
            <v>0</v>
          </cell>
          <cell r="E18">
            <v>0.50949531</v>
          </cell>
        </row>
        <row r="19">
          <cell r="D19">
            <v>16.919370880000297</v>
          </cell>
          <cell r="E19">
            <v>-2.9038009799991706</v>
          </cell>
        </row>
        <row r="20">
          <cell r="D20">
            <v>-1.099091189999701</v>
          </cell>
          <cell r="E20">
            <v>-23.369112009999174</v>
          </cell>
        </row>
        <row r="22">
          <cell r="D22">
            <v>177.56746962000003</v>
          </cell>
          <cell r="E22">
            <v>136.24763222000013</v>
          </cell>
        </row>
      </sheetData>
      <sheetData sheetId="4">
        <row r="4">
          <cell r="A4">
            <v>179.40461401000988</v>
          </cell>
          <cell r="B4">
            <v>-13.15759364</v>
          </cell>
          <cell r="C4">
            <v>166.2470203700099</v>
          </cell>
          <cell r="D4">
            <v>-1.6145406699999003</v>
          </cell>
          <cell r="E4">
            <v>164.63247970000998</v>
          </cell>
          <cell r="G4">
            <v>247.2663817600102</v>
          </cell>
          <cell r="H4">
            <v>-82.59295252000001</v>
          </cell>
          <cell r="I4">
            <v>164.6734292400102</v>
          </cell>
          <cell r="J4">
            <v>4.1703272</v>
          </cell>
          <cell r="K4">
            <v>168.8437564400102</v>
          </cell>
        </row>
        <row r="5">
          <cell r="A5">
            <v>31.244687540000005</v>
          </cell>
          <cell r="B5">
            <v>0</v>
          </cell>
          <cell r="C5">
            <v>31.244687540000005</v>
          </cell>
          <cell r="D5">
            <v>0</v>
          </cell>
          <cell r="E5">
            <v>31.244687540000005</v>
          </cell>
          <cell r="G5">
            <v>39.10864031000011</v>
          </cell>
          <cell r="H5">
            <v>0</v>
          </cell>
          <cell r="I5">
            <v>39.10864031000011</v>
          </cell>
          <cell r="J5">
            <v>2.93711287</v>
          </cell>
          <cell r="K5">
            <v>42.04575318000011</v>
          </cell>
        </row>
        <row r="6">
          <cell r="A6">
            <v>100.20872098000002</v>
          </cell>
          <cell r="B6">
            <v>-22.286472764165595</v>
          </cell>
          <cell r="C6">
            <v>77.92224821583443</v>
          </cell>
          <cell r="D6">
            <v>-2.14613979</v>
          </cell>
          <cell r="E6">
            <v>75.77610842583442</v>
          </cell>
          <cell r="G6">
            <v>120.77819881999972</v>
          </cell>
          <cell r="H6">
            <v>-83.36758082547178</v>
          </cell>
          <cell r="I6">
            <v>37.41061799452794</v>
          </cell>
          <cell r="J6">
            <v>0.48841953999999993</v>
          </cell>
          <cell r="K6">
            <v>37.89903753452794</v>
          </cell>
        </row>
        <row r="7">
          <cell r="A7">
            <v>46.828922420000026</v>
          </cell>
          <cell r="B7">
            <v>9.128879979245099</v>
          </cell>
          <cell r="C7">
            <v>55.957802399245125</v>
          </cell>
          <cell r="D7">
            <v>0.5315991200000001</v>
          </cell>
          <cell r="E7">
            <v>56.48940151924513</v>
          </cell>
          <cell r="G7">
            <v>83.56311576000003</v>
          </cell>
          <cell r="H7">
            <v>0.7746283090903887</v>
          </cell>
          <cell r="I7">
            <v>84.33774406909042</v>
          </cell>
          <cell r="J7">
            <v>0.74479479</v>
          </cell>
          <cell r="K7">
            <v>85.08253885909042</v>
          </cell>
        </row>
        <row r="11">
          <cell r="A11">
            <v>1.122205039999998</v>
          </cell>
          <cell r="B11">
            <v>0</v>
          </cell>
          <cell r="C11">
            <v>1.122205039999998</v>
          </cell>
          <cell r="D11">
            <v>0</v>
          </cell>
          <cell r="E11">
            <v>1.122205039999998</v>
          </cell>
          <cell r="G11">
            <v>3.81654809000011</v>
          </cell>
          <cell r="H11">
            <v>0</v>
          </cell>
          <cell r="I11">
            <v>3.81654809000011</v>
          </cell>
          <cell r="J11">
            <v>0</v>
          </cell>
          <cell r="K11">
            <v>3.81654809000011</v>
          </cell>
        </row>
        <row r="31">
          <cell r="A31">
            <v>241.56891723999973</v>
          </cell>
          <cell r="B31">
            <v>-13.15759364</v>
          </cell>
          <cell r="C31">
            <v>228.41132359999975</v>
          </cell>
          <cell r="D31">
            <v>-2.3880980999999997</v>
          </cell>
          <cell r="E31">
            <v>226.02322549999974</v>
          </cell>
          <cell r="G31">
            <v>315.73693631999987</v>
          </cell>
          <cell r="H31">
            <v>-82.59295252000001</v>
          </cell>
          <cell r="I31">
            <v>233.14398379999986</v>
          </cell>
          <cell r="J31">
            <v>0.37249198999999994</v>
          </cell>
          <cell r="K31">
            <v>233.51647578999984</v>
          </cell>
        </row>
        <row r="32">
          <cell r="A32">
            <v>43.05510257</v>
          </cell>
          <cell r="B32">
            <v>0</v>
          </cell>
          <cell r="C32">
            <v>43.05510257</v>
          </cell>
          <cell r="D32">
            <v>0</v>
          </cell>
          <cell r="E32">
            <v>43.05510257</v>
          </cell>
          <cell r="G32">
            <v>54.32866982000001</v>
          </cell>
          <cell r="H32">
            <v>0</v>
          </cell>
          <cell r="I32">
            <v>54.32866982000001</v>
          </cell>
          <cell r="J32">
            <v>0.0012455899999999928</v>
          </cell>
          <cell r="K32">
            <v>54.32991541000001</v>
          </cell>
        </row>
        <row r="33">
          <cell r="A33">
            <v>141.77230223000004</v>
          </cell>
          <cell r="B33">
            <v>-22.286472764165595</v>
          </cell>
          <cell r="C33">
            <v>119.48582946583444</v>
          </cell>
          <cell r="D33">
            <v>-2.3881541</v>
          </cell>
          <cell r="E33">
            <v>117.09767536583445</v>
          </cell>
          <cell r="G33">
            <v>157.1895200699997</v>
          </cell>
          <cell r="H33">
            <v>-83.36758082547178</v>
          </cell>
          <cell r="I33">
            <v>73.82193924452793</v>
          </cell>
          <cell r="J33">
            <v>0.37502304999999997</v>
          </cell>
          <cell r="K33">
            <v>74.19696229452792</v>
          </cell>
        </row>
        <row r="34">
          <cell r="A34">
            <v>55.33415680000002</v>
          </cell>
          <cell r="B34">
            <v>9.128879979245099</v>
          </cell>
          <cell r="C34">
            <v>64.46303677924512</v>
          </cell>
          <cell r="D34">
            <v>5.6E-05</v>
          </cell>
          <cell r="E34">
            <v>64.46309277924512</v>
          </cell>
          <cell r="G34">
            <v>100.31525150000004</v>
          </cell>
          <cell r="H34">
            <v>0.7746283090903887</v>
          </cell>
          <cell r="I34">
            <v>101.08987980909043</v>
          </cell>
          <cell r="J34">
            <v>-0.00377665</v>
          </cell>
          <cell r="K34">
            <v>101.08610315909043</v>
          </cell>
        </row>
        <row r="38">
          <cell r="A38">
            <v>1.407355639999998</v>
          </cell>
          <cell r="B38">
            <v>0</v>
          </cell>
          <cell r="C38">
            <v>1.407355639999998</v>
          </cell>
          <cell r="D38">
            <v>0</v>
          </cell>
          <cell r="E38">
            <v>1.407355639999998</v>
          </cell>
          <cell r="G38">
            <v>3.9039949300001093</v>
          </cell>
          <cell r="H38">
            <v>0</v>
          </cell>
          <cell r="I38">
            <v>3.9039949300001093</v>
          </cell>
          <cell r="J38">
            <v>0</v>
          </cell>
          <cell r="K38">
            <v>3.9039949300001093</v>
          </cell>
        </row>
      </sheetData>
      <sheetData sheetId="7">
        <row r="4">
          <cell r="D4">
            <v>63</v>
          </cell>
        </row>
        <row r="5">
          <cell r="D5">
            <v>4792</v>
          </cell>
        </row>
        <row r="6">
          <cell r="D6">
            <v>472</v>
          </cell>
        </row>
        <row r="7">
          <cell r="D7">
            <v>527</v>
          </cell>
        </row>
        <row r="8">
          <cell r="D8">
            <v>5854</v>
          </cell>
        </row>
        <row r="9">
          <cell r="D9">
            <v>2257</v>
          </cell>
        </row>
        <row r="10">
          <cell r="D10">
            <v>3597</v>
          </cell>
        </row>
      </sheetData>
      <sheetData sheetId="9">
        <row r="5">
          <cell r="D5">
            <v>2717.81304449</v>
          </cell>
          <cell r="E5">
            <v>3460.61694623</v>
          </cell>
        </row>
        <row r="6">
          <cell r="D6">
            <v>32.16384687</v>
          </cell>
          <cell r="E6">
            <v>32.1916308</v>
          </cell>
        </row>
        <row r="7">
          <cell r="D7">
            <v>20.359236940000002</v>
          </cell>
          <cell r="E7">
            <v>20.44831347</v>
          </cell>
        </row>
        <row r="8">
          <cell r="D8">
            <v>2770.3361283</v>
          </cell>
          <cell r="E8">
            <v>3513.2568905</v>
          </cell>
        </row>
        <row r="10">
          <cell r="D10">
            <v>-2310.6647845</v>
          </cell>
          <cell r="E10">
            <v>-2966.60365907</v>
          </cell>
        </row>
        <row r="11">
          <cell r="D11">
            <v>-145.61081309000002</v>
          </cell>
          <cell r="E11">
            <v>-154.99564547999998</v>
          </cell>
        </row>
        <row r="12">
          <cell r="D12">
            <v>-64.16757051</v>
          </cell>
          <cell r="E12">
            <v>-71.03428431</v>
          </cell>
        </row>
        <row r="13">
          <cell r="D13">
            <v>-56.95337518</v>
          </cell>
          <cell r="E13">
            <v>-58.00188265999999</v>
          </cell>
        </row>
        <row r="14">
          <cell r="D14">
            <v>-5.21100608</v>
          </cell>
          <cell r="E14">
            <v>-10.46905068</v>
          </cell>
        </row>
        <row r="15">
          <cell r="D15">
            <v>-8.32396493</v>
          </cell>
          <cell r="E15">
            <v>-4.88598654</v>
          </cell>
        </row>
        <row r="16">
          <cell r="D16">
            <v>-2590.9315142900005</v>
          </cell>
          <cell r="E16">
            <v>-3265.9905087399998</v>
          </cell>
        </row>
        <row r="17">
          <cell r="D17">
            <v>179.40461400999948</v>
          </cell>
          <cell r="E17">
            <v>247.26638176000006</v>
          </cell>
        </row>
        <row r="18">
          <cell r="D18">
            <v>19.0141022</v>
          </cell>
          <cell r="E18">
            <v>11.86625525</v>
          </cell>
        </row>
        <row r="19">
          <cell r="D19">
            <v>1.07525563</v>
          </cell>
          <cell r="E19">
            <v>0</v>
          </cell>
        </row>
        <row r="21">
          <cell r="D21">
            <v>4.253656230000001</v>
          </cell>
          <cell r="E21">
            <v>3.39385572</v>
          </cell>
        </row>
        <row r="22">
          <cell r="D22">
            <v>-13.077783140000001</v>
          </cell>
          <cell r="E22">
            <v>-12.6632405</v>
          </cell>
        </row>
        <row r="23">
          <cell r="D23">
            <v>-2.39535354</v>
          </cell>
          <cell r="E23">
            <v>0.86861795</v>
          </cell>
        </row>
        <row r="24">
          <cell r="D24">
            <v>0.24223963</v>
          </cell>
          <cell r="E24">
            <v>-0.256377</v>
          </cell>
        </row>
        <row r="25">
          <cell r="D25">
            <v>-0.24992678000000002</v>
          </cell>
          <cell r="E25">
            <v>-0.43741684999999997</v>
          </cell>
        </row>
        <row r="26">
          <cell r="D26">
            <v>188.26680423999946</v>
          </cell>
          <cell r="E26">
            <v>250.03807633000005</v>
          </cell>
        </row>
        <row r="27">
          <cell r="D27">
            <v>-43.79115581000001</v>
          </cell>
          <cell r="E27">
            <v>-72.77763842</v>
          </cell>
        </row>
        <row r="28">
          <cell r="D28">
            <v>144.47564842999947</v>
          </cell>
          <cell r="E28">
            <v>177.26043791000006</v>
          </cell>
        </row>
        <row r="29">
          <cell r="D29">
            <v>-1.86915273</v>
          </cell>
          <cell r="E29">
            <v>-2.0375623000000003</v>
          </cell>
        </row>
        <row r="30">
          <cell r="D30">
            <v>142.60649569999947</v>
          </cell>
          <cell r="E30">
            <v>175.22287561000007</v>
          </cell>
        </row>
        <row r="31">
          <cell r="D31">
            <v>0.1719703183585738</v>
          </cell>
          <cell r="E31">
            <v>0.2113026728161626</v>
          </cell>
        </row>
      </sheetData>
      <sheetData sheetId="10">
        <row r="9">
          <cell r="E9">
            <v>0</v>
          </cell>
        </row>
        <row r="11">
          <cell r="E11">
            <v>2.9358672799999996</v>
          </cell>
        </row>
        <row r="13">
          <cell r="E13">
            <v>2.9358672799999996</v>
          </cell>
        </row>
        <row r="15">
          <cell r="E15">
            <v>2.9358672799999996</v>
          </cell>
        </row>
        <row r="16">
          <cell r="E16">
            <v>-1.0008404322</v>
          </cell>
        </row>
        <row r="17">
          <cell r="E17">
            <v>1.9350268477999997</v>
          </cell>
        </row>
        <row r="25">
          <cell r="D25">
            <v>0.27983300000000005</v>
          </cell>
        </row>
        <row r="28">
          <cell r="D28">
            <v>-2.67523495</v>
          </cell>
        </row>
      </sheetData>
      <sheetData sheetId="11">
        <row r="28">
          <cell r="E28">
            <v>-0.00409956</v>
          </cell>
        </row>
        <row r="29">
          <cell r="D29">
            <v>0</v>
          </cell>
        </row>
        <row r="32">
          <cell r="E32">
            <v>0.060485180000000006</v>
          </cell>
        </row>
        <row r="33">
          <cell r="D33">
            <v>0.24201430999999982</v>
          </cell>
          <cell r="E33">
            <v>0.05291131000000027</v>
          </cell>
        </row>
        <row r="34">
          <cell r="D34">
            <v>0.007247849999999999</v>
          </cell>
          <cell r="E34">
            <v>0.3803682</v>
          </cell>
        </row>
        <row r="35">
          <cell r="D35">
            <v>-2.1461397900000003</v>
          </cell>
          <cell r="E35">
            <v>0.4896651300000002</v>
          </cell>
        </row>
        <row r="36">
          <cell r="D36">
            <v>-1.1307401499999998</v>
          </cell>
          <cell r="E36">
            <v>0</v>
          </cell>
        </row>
        <row r="37">
          <cell r="D37">
            <v>-3.27687994</v>
          </cell>
          <cell r="E37">
            <v>0.4896651300000002</v>
          </cell>
        </row>
        <row r="38">
          <cell r="D38">
            <v>0.3654036531</v>
          </cell>
          <cell r="E38">
            <v>-0.13515956779999994</v>
          </cell>
        </row>
        <row r="39">
          <cell r="D39">
            <v>-2.9114762869</v>
          </cell>
          <cell r="E39">
            <v>0.3545055622000003</v>
          </cell>
        </row>
        <row r="47">
          <cell r="E47">
            <v>-0.00377665</v>
          </cell>
        </row>
        <row r="52">
          <cell r="D52">
            <v>0.53154312</v>
          </cell>
          <cell r="E52">
            <v>0.7485714400000001</v>
          </cell>
        </row>
        <row r="54">
          <cell r="D54">
            <v>0.53154312</v>
          </cell>
          <cell r="E54">
            <v>0.74479479</v>
          </cell>
        </row>
        <row r="57">
          <cell r="D57">
            <v>0.53154312</v>
          </cell>
          <cell r="E57">
            <v>0.74479479</v>
          </cell>
        </row>
        <row r="58">
          <cell r="D58">
            <v>-0.13526262500000003</v>
          </cell>
          <cell r="E58">
            <v>-0.197</v>
          </cell>
        </row>
        <row r="59">
          <cell r="D59">
            <v>0.396280495</v>
          </cell>
          <cell r="E59">
            <v>0.54779479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D72">
            <v>-0.00256285</v>
          </cell>
          <cell r="E72">
            <v>0</v>
          </cell>
        </row>
        <row r="73">
          <cell r="D73">
            <v>-0.00256285</v>
          </cell>
          <cell r="E73">
            <v>0</v>
          </cell>
        </row>
        <row r="80">
          <cell r="D80">
            <v>0.27983300000000005</v>
          </cell>
        </row>
        <row r="83">
          <cell r="D83">
            <v>-2.67523495</v>
          </cell>
          <cell r="E83">
            <v>-0.00787621</v>
          </cell>
        </row>
        <row r="84">
          <cell r="D84">
            <v>0.0032531599999999997</v>
          </cell>
          <cell r="E84">
            <v>0.021363939999999998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D88">
            <v>0.53154312</v>
          </cell>
          <cell r="E88">
            <v>0.8090566200000001</v>
          </cell>
        </row>
        <row r="89">
          <cell r="D89">
            <v>0.24201430999999982</v>
          </cell>
          <cell r="E89">
            <v>2.98877859</v>
          </cell>
        </row>
        <row r="90">
          <cell r="B90">
            <v>0</v>
          </cell>
          <cell r="E90">
            <v>0</v>
          </cell>
        </row>
        <row r="91">
          <cell r="D91">
            <v>0.007247849999999999</v>
          </cell>
          <cell r="E91">
            <v>0.35900425999999996</v>
          </cell>
        </row>
        <row r="92">
          <cell r="D92">
            <v>-1.6113435100000004</v>
          </cell>
          <cell r="E92">
            <v>4.1703272</v>
          </cell>
        </row>
        <row r="93">
          <cell r="D93">
            <v>-1.1307401499999998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-2.7420836600000005</v>
          </cell>
          <cell r="E95">
            <v>4.1703272</v>
          </cell>
        </row>
        <row r="96">
          <cell r="D96">
            <v>0.23014102809999998</v>
          </cell>
          <cell r="E96">
            <v>-1.333</v>
          </cell>
        </row>
        <row r="97">
          <cell r="D97">
            <v>-2.5119426319000007</v>
          </cell>
          <cell r="E97">
            <v>2.8373272</v>
          </cell>
        </row>
      </sheetData>
      <sheetData sheetId="20">
        <row r="5">
          <cell r="B5">
            <v>2.432233</v>
          </cell>
          <cell r="F5">
            <v>0.6622</v>
          </cell>
          <cell r="G5">
            <v>1.76445</v>
          </cell>
        </row>
        <row r="6">
          <cell r="B6">
            <v>10.244098000000005</v>
          </cell>
          <cell r="F6">
            <v>9.052435</v>
          </cell>
          <cell r="G6">
            <v>9.459044</v>
          </cell>
        </row>
        <row r="7">
          <cell r="B7">
            <v>0.3578619999999999</v>
          </cell>
          <cell r="F7">
            <v>1.169337</v>
          </cell>
          <cell r="G7">
            <v>1.011789</v>
          </cell>
        </row>
        <row r="8">
          <cell r="B8">
            <v>1.0895579999999998</v>
          </cell>
          <cell r="F8">
            <v>0.43282</v>
          </cell>
          <cell r="G8">
            <v>0.130835</v>
          </cell>
        </row>
        <row r="9">
          <cell r="B9">
            <v>14.123751000000006</v>
          </cell>
          <cell r="F9">
            <v>11.316792</v>
          </cell>
          <cell r="G9">
            <v>12.366118</v>
          </cell>
        </row>
        <row r="10">
          <cell r="B10">
            <v>-0.5093819999999987</v>
          </cell>
          <cell r="F10">
            <v>7.69731</v>
          </cell>
          <cell r="G10">
            <v>-0.49986100000000033</v>
          </cell>
        </row>
        <row r="11">
          <cell r="B11">
            <v>13.614369000000007</v>
          </cell>
          <cell r="F11">
            <v>19.014102</v>
          </cell>
          <cell r="G11">
            <v>11.866257</v>
          </cell>
        </row>
      </sheetData>
      <sheetData sheetId="24">
        <row r="32">
          <cell r="E32">
            <v>82592.95252</v>
          </cell>
          <cell r="F32">
            <v>82592.95252</v>
          </cell>
          <cell r="G32">
            <v>13157.59364</v>
          </cell>
          <cell r="H32">
            <v>13157.59364</v>
          </cell>
        </row>
        <row r="39">
          <cell r="E39">
            <v>250038.0763300102</v>
          </cell>
          <cell r="F39">
            <v>254208.4035300102</v>
          </cell>
          <cell r="G39">
            <v>188266.80424000986</v>
          </cell>
          <cell r="H39">
            <v>185521.52342000997</v>
          </cell>
        </row>
        <row r="40">
          <cell r="E40">
            <v>-72777.63842</v>
          </cell>
          <cell r="F40">
            <v>-74110.63842</v>
          </cell>
          <cell r="G40">
            <v>-43791.15581</v>
          </cell>
          <cell r="H40">
            <v>-43561.0147819</v>
          </cell>
        </row>
        <row r="43">
          <cell r="E43">
            <v>-69096.33229</v>
          </cell>
          <cell r="F43">
            <v>-69096.33229</v>
          </cell>
          <cell r="G43">
            <v>-21071.40301</v>
          </cell>
          <cell r="H43">
            <v>-21071.40301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Operating_Prof"/>
      <sheetName val="Operating_ing_Prof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P&amp;L_2"/>
      <sheetName val="P&amp;L_Ing_2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DR GALP ENERGIA 3Q"/>
      <sheetName val="DR GALP ENERGIA4Q"/>
      <sheetName val="DR trim Galp Energia"/>
      <sheetName val="DR Galp Energia_Dez"/>
      <sheetName val="Bal Galp Energia_2q"/>
      <sheetName val="Bal Galp Energia_4q"/>
      <sheetName val="EP 2007 vs 2006"/>
      <sheetName val="EP Set.07"/>
      <sheetName val="EP Jun.07"/>
      <sheetName val="Cash Flow_1q "/>
      <sheetName val="Resumo_mil Euros rc"/>
      <sheetName val="Resumo_3 Trim rp"/>
      <sheetName val="Resumo_3 Trim"/>
      <sheetName val="Resumo_mil Euros (2)"/>
      <sheetName val="Balanço Sintético_1Q"/>
      <sheetName val="Balanço Sintético_2Q"/>
      <sheetName val="Volumesgalp"/>
      <sheetName val="Volumesgalp_ing"/>
      <sheetName val="Ajustamentos Replacement_trim"/>
      <sheetName val="Ajustamentos Replacement_dez"/>
      <sheetName val="Transgas_9M"/>
      <sheetName val="Transgas_12M"/>
      <sheetName val="GN Anual_9"/>
      <sheetName val="GN_12"/>
      <sheetName val="HH"/>
      <sheetName val="MR anual"/>
      <sheetName val="Mr trimestral"/>
      <sheetName val="MR Mensal"/>
      <sheetName val="Eur_USd"/>
      <sheetName val="bRENT"/>
      <sheetName val="balançonassas"/>
      <sheetName val="Sheet4"/>
      <sheetName val="ROT"/>
      <sheetName val="dia"/>
      <sheetName val="yeild"/>
      <sheetName val="Produção 2006-Equity"/>
      <sheetName val="Produção 2006-Working"/>
      <sheetName val="Produção 2007_Equity (2)"/>
      <sheetName val="Produção 2007_Working (2)"/>
      <sheetName val="2007"/>
      <sheetName val="KPI's_Power"/>
      <sheetName val="Sheet1"/>
      <sheetName val="2006"/>
      <sheetName val="Template Cálculo real (2)"/>
    </sheetNames>
    <sheetDataSet>
      <sheetData sheetId="1">
        <row r="6">
          <cell r="A6">
            <v>2796.0512325599993</v>
          </cell>
        </row>
        <row r="7">
          <cell r="A7">
            <v>109.58572595999844</v>
          </cell>
        </row>
        <row r="8">
          <cell r="A8">
            <v>240.35975410004232</v>
          </cell>
        </row>
        <row r="9">
          <cell r="A9">
            <v>230.46974641004223</v>
          </cell>
        </row>
        <row r="10">
          <cell r="A10">
            <v>31.85921730999842</v>
          </cell>
        </row>
        <row r="11">
          <cell r="A11">
            <v>162.6332454500423</v>
          </cell>
        </row>
        <row r="12">
          <cell r="A12">
            <v>157.8472489300422</v>
          </cell>
        </row>
        <row r="13">
          <cell r="A13">
            <v>31.747229319998432</v>
          </cell>
        </row>
        <row r="14">
          <cell r="A14">
            <v>108.07718229004232</v>
          </cell>
        </row>
        <row r="15">
          <cell r="A15">
            <v>93.98454491874014</v>
          </cell>
        </row>
        <row r="24">
          <cell r="A24">
            <v>6.647777777777775</v>
          </cell>
        </row>
        <row r="25">
          <cell r="A25">
            <v>59.67809090909092</v>
          </cell>
        </row>
        <row r="26">
          <cell r="A26">
            <v>1.2886936507936506</v>
          </cell>
        </row>
        <row r="27">
          <cell r="A27">
            <v>3.717444444444444</v>
          </cell>
        </row>
        <row r="34">
          <cell r="A34">
            <v>14.598712173913043</v>
          </cell>
        </row>
        <row r="35">
          <cell r="A35">
            <v>11.604702804347825</v>
          </cell>
        </row>
        <row r="36">
          <cell r="A36">
            <v>4.9772206288701115</v>
          </cell>
        </row>
        <row r="37">
          <cell r="A37">
            <v>3.559000655840151</v>
          </cell>
        </row>
        <row r="38">
          <cell r="A38">
            <v>2.182432708208</v>
          </cell>
        </row>
        <row r="39">
          <cell r="A39">
            <v>995.5497603785716</v>
          </cell>
        </row>
        <row r="40">
          <cell r="A40">
            <v>392.2089118429769</v>
          </cell>
        </row>
        <row r="47">
          <cell r="A47">
            <v>59.67809090909092</v>
          </cell>
        </row>
        <row r="53">
          <cell r="A53">
            <v>2.76679757454678</v>
          </cell>
        </row>
        <row r="54">
          <cell r="A54">
            <v>12.87003539115</v>
          </cell>
        </row>
        <row r="55">
          <cell r="A55">
            <v>833.855157188096</v>
          </cell>
        </row>
        <row r="63">
          <cell r="A63">
            <v>2796.0512325599993</v>
          </cell>
        </row>
        <row r="64">
          <cell r="A64">
            <v>-2713.4844822000014</v>
          </cell>
        </row>
        <row r="65">
          <cell r="A65">
            <v>27.018975600000072</v>
          </cell>
        </row>
        <row r="66">
          <cell r="A66">
            <v>109.58572595999844</v>
          </cell>
        </row>
        <row r="67">
          <cell r="A67">
            <v>-77.72650865000003</v>
          </cell>
        </row>
        <row r="68">
          <cell r="A68">
            <v>31.85921730999842</v>
          </cell>
        </row>
        <row r="69">
          <cell r="A69">
            <v>10.87831067</v>
          </cell>
        </row>
        <row r="70">
          <cell r="A70">
            <v>0.7732927099999979</v>
          </cell>
        </row>
        <row r="71">
          <cell r="A71">
            <v>-0.10334688999999707</v>
          </cell>
        </row>
        <row r="72">
          <cell r="A72">
            <v>43.40747379999842</v>
          </cell>
        </row>
        <row r="73">
          <cell r="A73">
            <v>-10.89561314999999</v>
          </cell>
        </row>
        <row r="74">
          <cell r="A74">
            <v>-0.7646313300000002</v>
          </cell>
        </row>
        <row r="75">
          <cell r="A75">
            <v>31.747229319998432</v>
          </cell>
        </row>
        <row r="77">
          <cell r="A77">
            <v>31.747229319998432</v>
          </cell>
        </row>
        <row r="78">
          <cell r="A78">
            <v>76.32995297004389</v>
          </cell>
        </row>
        <row r="79">
          <cell r="A79">
            <v>108.07718229004232</v>
          </cell>
        </row>
        <row r="80">
          <cell r="A80">
            <v>-14.092637371302175</v>
          </cell>
        </row>
        <row r="81">
          <cell r="A81">
            <v>93.98454491874014</v>
          </cell>
        </row>
        <row r="89">
          <cell r="A89">
            <v>27.371599049999926</v>
          </cell>
        </row>
        <row r="90">
          <cell r="A90">
            <v>-61.278873689997205</v>
          </cell>
        </row>
        <row r="91">
          <cell r="A91">
            <v>76.41601691000018</v>
          </cell>
        </row>
        <row r="92">
          <cell r="A92">
            <v>-10.984253949999937</v>
          </cell>
        </row>
        <row r="93">
          <cell r="A93">
            <v>31.85921730999842</v>
          </cell>
        </row>
        <row r="95">
          <cell r="A95">
            <v>31.85921730999842</v>
          </cell>
        </row>
        <row r="96">
          <cell r="A96">
            <v>130.7740281400439</v>
          </cell>
        </row>
        <row r="97">
          <cell r="A97">
            <v>162.6332454500423</v>
          </cell>
        </row>
        <row r="98">
          <cell r="A98">
            <v>-4.7859965200001024</v>
          </cell>
        </row>
        <row r="99">
          <cell r="A99">
            <v>157.8472489300422</v>
          </cell>
        </row>
        <row r="107">
          <cell r="A107">
            <v>67.98915102000001</v>
          </cell>
        </row>
        <row r="108">
          <cell r="A108">
            <v>2512.1589750400017</v>
          </cell>
        </row>
        <row r="109">
          <cell r="A109">
            <v>323.6722229100002</v>
          </cell>
        </row>
        <row r="110">
          <cell r="A110">
            <v>11.477620330000077</v>
          </cell>
        </row>
        <row r="111">
          <cell r="A111">
            <v>-119.24673922000014</v>
          </cell>
        </row>
        <row r="112">
          <cell r="A112">
            <v>2796.0512300800033</v>
          </cell>
        </row>
        <row r="120">
          <cell r="A120">
            <v>2475.7895859500013</v>
          </cell>
        </row>
        <row r="121">
          <cell r="A121">
            <v>155.5740753700001</v>
          </cell>
        </row>
        <row r="122">
          <cell r="A122">
            <v>82.12082088000001</v>
          </cell>
        </row>
        <row r="123">
          <cell r="A123">
            <v>2713.4844822000014</v>
          </cell>
        </row>
        <row r="131">
          <cell r="A131">
            <v>8.96617528</v>
          </cell>
        </row>
        <row r="132">
          <cell r="A132">
            <v>51.825137479999974</v>
          </cell>
        </row>
        <row r="133">
          <cell r="A133">
            <v>7.246740960000002</v>
          </cell>
        </row>
        <row r="134">
          <cell r="A134">
            <v>0.4045676200000001</v>
          </cell>
        </row>
        <row r="135">
          <cell r="A135">
            <v>68.44262133999993</v>
          </cell>
        </row>
        <row r="137">
          <cell r="A137">
            <v>68.44262133999993</v>
          </cell>
        </row>
        <row r="138">
          <cell r="A138">
            <v>1.1715038300000016</v>
          </cell>
        </row>
        <row r="139">
          <cell r="A139">
            <v>69.61412524000002</v>
          </cell>
        </row>
        <row r="147">
          <cell r="A147">
            <v>4.8893420800000005</v>
          </cell>
        </row>
        <row r="148">
          <cell r="A148">
            <v>6.621255729999997</v>
          </cell>
        </row>
        <row r="149">
          <cell r="A149">
            <v>-5.60371057</v>
          </cell>
        </row>
        <row r="150">
          <cell r="A150">
            <v>3.376</v>
          </cell>
        </row>
        <row r="151">
          <cell r="A151">
            <v>9.283887239999997</v>
          </cell>
        </row>
        <row r="153">
          <cell r="A153">
            <v>9.283887239999997</v>
          </cell>
        </row>
        <row r="154">
          <cell r="A154">
            <v>-6.275515</v>
          </cell>
        </row>
        <row r="155">
          <cell r="A155">
            <v>3.0083722400000035</v>
          </cell>
        </row>
        <row r="163">
          <cell r="A163">
            <v>27.018975600000072</v>
          </cell>
        </row>
        <row r="164">
          <cell r="A164">
            <v>-3.456229366279658</v>
          </cell>
        </row>
        <row r="165">
          <cell r="A165">
            <v>23.562746233720414</v>
          </cell>
        </row>
        <row r="172">
          <cell r="A172">
            <v>44.09852130454274</v>
          </cell>
        </row>
        <row r="173">
          <cell r="A173">
            <v>72.90169832000001</v>
          </cell>
        </row>
        <row r="174">
          <cell r="A174">
            <v>30.539031070000007</v>
          </cell>
        </row>
        <row r="175">
          <cell r="A175">
            <v>0.9350515399999618</v>
          </cell>
        </row>
        <row r="176">
          <cell r="A176">
            <v>148.47430223454273</v>
          </cell>
        </row>
        <row r="184">
          <cell r="A184">
            <v>67.98915102000001</v>
          </cell>
        </row>
        <row r="185">
          <cell r="A185">
            <v>27.371599049999926</v>
          </cell>
        </row>
        <row r="186">
          <cell r="A186">
            <v>-0.00813649617</v>
          </cell>
        </row>
        <row r="187">
          <cell r="A187">
            <v>27.363462553829926</v>
          </cell>
        </row>
        <row r="189">
          <cell r="A189">
            <v>14.598712173913043</v>
          </cell>
        </row>
        <row r="190">
          <cell r="A190">
            <v>11.604702804347825</v>
          </cell>
        </row>
        <row r="191">
          <cell r="A191">
            <v>1.067632658</v>
          </cell>
        </row>
        <row r="192">
          <cell r="A192">
            <v>0.177567658</v>
          </cell>
        </row>
        <row r="193">
          <cell r="A193">
            <v>0.851868</v>
          </cell>
        </row>
        <row r="194">
          <cell r="A194">
            <v>0.038197</v>
          </cell>
        </row>
        <row r="196">
          <cell r="A196">
            <v>61.375118821926755</v>
          </cell>
        </row>
        <row r="197">
          <cell r="A197">
            <v>1.963</v>
          </cell>
        </row>
        <row r="198">
          <cell r="F198">
            <v>434.7301438000002</v>
          </cell>
        </row>
        <row r="206">
          <cell r="A206">
            <v>2512.1589750400017</v>
          </cell>
        </row>
        <row r="207">
          <cell r="A207">
            <v>-61.278873689997205</v>
          </cell>
        </row>
        <row r="208">
          <cell r="A208">
            <v>138.3839217024148</v>
          </cell>
        </row>
        <row r="209">
          <cell r="A209">
            <v>13.033075232449722</v>
          </cell>
        </row>
        <row r="210">
          <cell r="A210">
            <v>90.13812324486732</v>
          </cell>
        </row>
        <row r="214">
          <cell r="A214">
            <v>4.9772206288701115</v>
          </cell>
        </row>
        <row r="215">
          <cell r="A215">
            <v>24056.465830303045</v>
          </cell>
        </row>
        <row r="216">
          <cell r="A216">
            <v>3.559000655840151</v>
          </cell>
        </row>
        <row r="218">
          <cell r="A218">
            <v>4.001039579840997</v>
          </cell>
        </row>
        <row r="219">
          <cell r="A219">
            <v>2.182432708208</v>
          </cell>
        </row>
        <row r="220">
          <cell r="A220">
            <v>1.1358147824819995</v>
          </cell>
        </row>
        <row r="221">
          <cell r="A221">
            <v>0.5764649247510003</v>
          </cell>
        </row>
        <row r="222">
          <cell r="A222">
            <v>0.10169326899999998</v>
          </cell>
        </row>
        <row r="223">
          <cell r="A223">
            <v>0.36845973197500004</v>
          </cell>
        </row>
        <row r="224">
          <cell r="A224">
            <v>0.7734780007589999</v>
          </cell>
        </row>
        <row r="225">
          <cell r="F225">
            <v>1045</v>
          </cell>
        </row>
        <row r="226">
          <cell r="F226">
            <v>201</v>
          </cell>
        </row>
        <row r="227">
          <cell r="F227">
            <v>3539.2085341099996</v>
          </cell>
        </row>
        <row r="235">
          <cell r="A235">
            <v>323.6722229100002</v>
          </cell>
        </row>
        <row r="236">
          <cell r="A236">
            <v>76.41601691000018</v>
          </cell>
        </row>
        <row r="237">
          <cell r="A237">
            <v>-7.6095621301723355</v>
          </cell>
        </row>
        <row r="238">
          <cell r="A238">
            <v>-21.286984909999997</v>
          </cell>
        </row>
        <row r="239">
          <cell r="A239">
            <v>47.519469869827844</v>
          </cell>
        </row>
        <row r="241">
          <cell r="A241">
            <v>995.5497603785716</v>
          </cell>
        </row>
        <row r="245">
          <cell r="A245">
            <v>161.69460319047636</v>
          </cell>
          <cell r="B245">
            <v>419.15063261904766</v>
          </cell>
        </row>
        <row r="251">
          <cell r="A251">
            <v>392.2089118429769</v>
          </cell>
        </row>
        <row r="252">
          <cell r="A252">
            <v>147.92924599999998</v>
          </cell>
        </row>
        <row r="253">
          <cell r="F253">
            <v>724.74297721</v>
          </cell>
        </row>
        <row r="254">
          <cell r="F254">
            <v>1801.3287701200002</v>
          </cell>
        </row>
      </sheetData>
      <sheetData sheetId="5">
        <row r="5">
          <cell r="A5">
            <v>31.859589499998037</v>
          </cell>
        </row>
        <row r="6">
          <cell r="A6">
            <v>68.44262141000002</v>
          </cell>
        </row>
        <row r="7">
          <cell r="A7">
            <v>44.279827787207154</v>
          </cell>
        </row>
        <row r="8">
          <cell r="A8">
            <v>144.5820386972052</v>
          </cell>
        </row>
        <row r="10">
          <cell r="A10">
            <v>-105.93841543000036</v>
          </cell>
        </row>
        <row r="11">
          <cell r="A11">
            <v>111.0994749127928</v>
          </cell>
        </row>
        <row r="12">
          <cell r="A12">
            <v>5.161059482792439</v>
          </cell>
        </row>
        <row r="14">
          <cell r="A14">
            <v>0.8045608499999997</v>
          </cell>
        </row>
        <row r="15">
          <cell r="A15">
            <v>1.9124794999999963</v>
          </cell>
        </row>
        <row r="16">
          <cell r="A16">
            <v>-39.90948201212004</v>
          </cell>
        </row>
        <row r="17">
          <cell r="A17">
            <v>3.090392680000001</v>
          </cell>
        </row>
        <row r="18">
          <cell r="A18">
            <v>28.211176720000097</v>
          </cell>
        </row>
        <row r="19">
          <cell r="A19">
            <v>-9.449855127877946</v>
          </cell>
        </row>
        <row r="20">
          <cell r="A20">
            <v>-15.340727389997888</v>
          </cell>
        </row>
        <row r="22">
          <cell r="A22">
            <v>134.40237078999976</v>
          </cell>
        </row>
      </sheetData>
      <sheetData sheetId="7">
        <row r="35">
          <cell r="A35">
            <v>109.58630297000197</v>
          </cell>
          <cell r="B35">
            <v>130.7740281400439</v>
          </cell>
          <cell r="C35">
            <v>240.36033111004588</v>
          </cell>
          <cell r="D35">
            <v>-9.89000769</v>
          </cell>
          <cell r="E35">
            <v>230.47032342004587</v>
          </cell>
        </row>
        <row r="36">
          <cell r="A36">
            <v>41.22711640999992</v>
          </cell>
          <cell r="B36">
            <v>0</v>
          </cell>
          <cell r="C36">
            <v>41.22711640999992</v>
          </cell>
          <cell r="D36">
            <v>-0.00813649617</v>
          </cell>
          <cell r="E36">
            <v>41.21897991382992</v>
          </cell>
        </row>
        <row r="37">
          <cell r="A37">
            <v>-2.8324804799972334</v>
          </cell>
          <cell r="B37">
            <v>138.3839217024148</v>
          </cell>
          <cell r="C37">
            <v>135.55144122241757</v>
          </cell>
          <cell r="D37">
            <v>5.503579062449724</v>
          </cell>
          <cell r="E37">
            <v>141.05502028486728</v>
          </cell>
        </row>
        <row r="38">
          <cell r="A38">
            <v>78.05904730000017</v>
          </cell>
          <cell r="B38">
            <v>-7.6095621301723355</v>
          </cell>
          <cell r="C38">
            <v>70.44948516982784</v>
          </cell>
          <cell r="D38">
            <v>-15.484499910000013</v>
          </cell>
          <cell r="E38">
            <v>54.96498525982783</v>
          </cell>
        </row>
        <row r="39">
          <cell r="A39">
            <v>-6.869580260000019</v>
          </cell>
          <cell r="B39">
            <v>0</v>
          </cell>
          <cell r="C39">
            <v>-6.869580260000019</v>
          </cell>
          <cell r="D39">
            <v>0.09904965372029073</v>
          </cell>
          <cell r="E39">
            <v>-6.770530606279728</v>
          </cell>
        </row>
      </sheetData>
      <sheetData sheetId="9">
        <row r="4">
          <cell r="B4">
            <v>48</v>
          </cell>
          <cell r="C4">
            <v>59</v>
          </cell>
        </row>
        <row r="5">
          <cell r="B5">
            <v>4790</v>
          </cell>
          <cell r="C5">
            <v>4807</v>
          </cell>
        </row>
        <row r="6">
          <cell r="B6">
            <v>491</v>
          </cell>
          <cell r="C6">
            <v>460</v>
          </cell>
        </row>
        <row r="7">
          <cell r="B7">
            <v>540</v>
          </cell>
          <cell r="C7">
            <v>527</v>
          </cell>
        </row>
        <row r="8">
          <cell r="B8">
            <v>5869</v>
          </cell>
          <cell r="C8">
            <v>5853</v>
          </cell>
        </row>
        <row r="9">
          <cell r="B9">
            <v>2245</v>
          </cell>
          <cell r="C9">
            <v>2277</v>
          </cell>
        </row>
        <row r="10">
          <cell r="B10">
            <v>3624</v>
          </cell>
          <cell r="C10">
            <v>3576</v>
          </cell>
        </row>
      </sheetData>
      <sheetData sheetId="11">
        <row r="5">
          <cell r="A5">
            <v>2766.9571033699995</v>
          </cell>
        </row>
        <row r="6">
          <cell r="A6">
            <v>29.09412918999998</v>
          </cell>
        </row>
        <row r="7">
          <cell r="A7">
            <v>29.278724250000053</v>
          </cell>
        </row>
        <row r="8">
          <cell r="A8">
            <v>2825.3299568099997</v>
          </cell>
        </row>
        <row r="10">
          <cell r="A10">
            <v>-2475.7895859500013</v>
          </cell>
        </row>
        <row r="11">
          <cell r="A11">
            <v>-155.5740753700001</v>
          </cell>
        </row>
        <row r="12">
          <cell r="A12">
            <v>-82.12082088000001</v>
          </cell>
        </row>
        <row r="13">
          <cell r="A13">
            <v>-68.44262141000002</v>
          </cell>
        </row>
        <row r="14">
          <cell r="A14">
            <v>-9.283887240000004</v>
          </cell>
        </row>
        <row r="15">
          <cell r="A15">
            <v>-2.2597486499999833</v>
          </cell>
        </row>
        <row r="16">
          <cell r="A16">
            <v>-2793.470739500001</v>
          </cell>
        </row>
        <row r="17">
          <cell r="A17">
            <v>31.859217309998712</v>
          </cell>
        </row>
        <row r="24">
          <cell r="A24">
            <v>43.40747379999842</v>
          </cell>
        </row>
        <row r="25">
          <cell r="A25">
            <v>-10.89561314999999</v>
          </cell>
        </row>
        <row r="26">
          <cell r="A26">
            <v>32.51186064999843</v>
          </cell>
        </row>
        <row r="27">
          <cell r="A27">
            <v>-0.7646313300000003</v>
          </cell>
        </row>
        <row r="28">
          <cell r="A28">
            <v>31.747229319998432</v>
          </cell>
        </row>
        <row r="29">
          <cell r="A29">
            <v>0.03828423878143721</v>
          </cell>
        </row>
      </sheetData>
      <sheetData sheetId="13">
        <row r="21">
          <cell r="A21">
            <v>18.22504834</v>
          </cell>
        </row>
        <row r="22">
          <cell r="A22">
            <v>-16.290565210000008</v>
          </cell>
        </row>
        <row r="23">
          <cell r="A23">
            <v>-1.02421713</v>
          </cell>
        </row>
        <row r="24">
          <cell r="A24">
            <v>-0.6280960099999997</v>
          </cell>
        </row>
        <row r="25">
          <cell r="A25">
            <v>-0.36597893000000004</v>
          </cell>
        </row>
      </sheetData>
      <sheetData sheetId="15">
        <row r="8">
          <cell r="A8">
            <v>0</v>
          </cell>
        </row>
        <row r="9">
          <cell r="A9">
            <v>-0.008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-0.008</v>
          </cell>
        </row>
        <row r="14">
          <cell r="A14">
            <v>0</v>
          </cell>
        </row>
        <row r="15">
          <cell r="A15">
            <v>-0.008</v>
          </cell>
        </row>
        <row r="16">
          <cell r="A16">
            <v>-0.0011</v>
          </cell>
        </row>
        <row r="17">
          <cell r="A17">
            <v>-0.0091</v>
          </cell>
        </row>
        <row r="25">
          <cell r="A25">
            <v>3.7015870000000004</v>
          </cell>
        </row>
        <row r="26">
          <cell r="A26">
            <v>-1.2005299999999999</v>
          </cell>
        </row>
        <row r="27">
          <cell r="A27">
            <v>0</v>
          </cell>
        </row>
        <row r="28">
          <cell r="A28">
            <v>-5.242081809999989</v>
          </cell>
        </row>
        <row r="29">
          <cell r="A29">
            <v>2.9445837199999993</v>
          </cell>
        </row>
        <row r="30">
          <cell r="A30">
            <v>5.3</v>
          </cell>
        </row>
        <row r="31">
          <cell r="A31">
            <v>0</v>
          </cell>
        </row>
        <row r="32">
          <cell r="A32">
            <v>8.700999999999999</v>
          </cell>
        </row>
        <row r="33">
          <cell r="A33">
            <v>-1.171503829999999</v>
          </cell>
        </row>
        <row r="34">
          <cell r="A34">
            <v>0</v>
          </cell>
        </row>
        <row r="35">
          <cell r="A35">
            <v>13.033055080000011</v>
          </cell>
        </row>
        <row r="36">
          <cell r="A36">
            <v>-1.2899811</v>
          </cell>
        </row>
        <row r="37">
          <cell r="A37">
            <v>11.74307398000001</v>
          </cell>
        </row>
        <row r="38">
          <cell r="A38">
            <v>-2.554318858500001</v>
          </cell>
        </row>
        <row r="39">
          <cell r="A39">
            <v>9.188755121500009</v>
          </cell>
        </row>
        <row r="46">
          <cell r="A46">
            <v>-15.15233035</v>
          </cell>
        </row>
        <row r="47">
          <cell r="A47">
            <v>-1.0782122900000104</v>
          </cell>
        </row>
        <row r="48">
          <cell r="A48">
            <v>8.09400000000085E-05</v>
          </cell>
        </row>
        <row r="49">
          <cell r="A49">
            <v>0</v>
          </cell>
        </row>
        <row r="50">
          <cell r="A50">
            <v>0.7458879999999999</v>
          </cell>
        </row>
        <row r="51">
          <cell r="A51">
            <v>-0.129</v>
          </cell>
        </row>
        <row r="52">
          <cell r="A52">
            <v>-5.6734849999999994</v>
          </cell>
        </row>
        <row r="53">
          <cell r="A53">
            <v>0</v>
          </cell>
        </row>
        <row r="54">
          <cell r="A54">
            <v>-21.28705870000001</v>
          </cell>
        </row>
        <row r="55">
          <cell r="A55">
            <v>0.02359999999999829</v>
          </cell>
        </row>
        <row r="56">
          <cell r="A56">
            <v>-15.30469623</v>
          </cell>
        </row>
        <row r="57">
          <cell r="A57">
            <v>-36.56815493000001</v>
          </cell>
        </row>
        <row r="58">
          <cell r="A58">
            <v>9.84624433719792</v>
          </cell>
        </row>
        <row r="59">
          <cell r="A59">
            <v>-26.721910592802093</v>
          </cell>
        </row>
        <row r="66">
          <cell r="A66">
            <v>0.09901069999999201</v>
          </cell>
        </row>
        <row r="67">
          <cell r="A67">
            <v>0</v>
          </cell>
        </row>
        <row r="68">
          <cell r="A68">
            <v>3.377</v>
          </cell>
        </row>
        <row r="69">
          <cell r="A69">
            <v>3.476010699999992</v>
          </cell>
        </row>
        <row r="70">
          <cell r="A70">
            <v>0</v>
          </cell>
        </row>
        <row r="71">
          <cell r="A71">
            <v>3.476010699999992</v>
          </cell>
        </row>
        <row r="72">
          <cell r="A72">
            <v>-0.02557500000000073</v>
          </cell>
        </row>
        <row r="73">
          <cell r="A73">
            <v>3.450435699999991</v>
          </cell>
        </row>
        <row r="80">
          <cell r="A80">
            <v>3.701587</v>
          </cell>
        </row>
        <row r="81">
          <cell r="A81">
            <v>-16.18164317</v>
          </cell>
        </row>
        <row r="82">
          <cell r="A82">
            <v>0</v>
          </cell>
        </row>
        <row r="83">
          <cell r="A83">
            <v>-6.229283400000015</v>
          </cell>
        </row>
        <row r="84">
          <cell r="A84">
            <v>2.9446646599999995</v>
          </cell>
        </row>
        <row r="85">
          <cell r="A85">
            <v>0</v>
          </cell>
        </row>
        <row r="86">
          <cell r="A86">
            <v>6.045887999999999</v>
          </cell>
        </row>
        <row r="87">
          <cell r="A87">
            <v>-0.129</v>
          </cell>
        </row>
        <row r="88">
          <cell r="A88">
            <v>6.404515</v>
          </cell>
        </row>
        <row r="89">
          <cell r="A89">
            <v>-1.1715038299999996</v>
          </cell>
        </row>
        <row r="90">
          <cell r="A90">
            <v>0</v>
          </cell>
        </row>
        <row r="91">
          <cell r="A91">
            <v>-0.17121718</v>
          </cell>
        </row>
        <row r="92">
          <cell r="A92">
            <v>-4.785992920000016</v>
          </cell>
        </row>
        <row r="93">
          <cell r="A93">
            <v>-1.2663811000000023</v>
          </cell>
        </row>
        <row r="94">
          <cell r="A94">
            <v>-15.30469623</v>
          </cell>
        </row>
        <row r="95">
          <cell r="A95">
            <v>-21.357070250000017</v>
          </cell>
        </row>
        <row r="96">
          <cell r="A96">
            <v>7.26443647869792</v>
          </cell>
        </row>
        <row r="97">
          <cell r="A97">
            <v>-14.092633771302097</v>
          </cell>
        </row>
      </sheetData>
      <sheetData sheetId="17">
        <row r="5">
          <cell r="C5">
            <v>1927.24825935</v>
          </cell>
          <cell r="D5">
            <v>2001.3510124100003</v>
          </cell>
        </row>
        <row r="6">
          <cell r="C6">
            <v>17.031136</v>
          </cell>
          <cell r="D6">
            <v>17.67939617</v>
          </cell>
        </row>
        <row r="7">
          <cell r="C7">
            <v>324.76643232000004</v>
          </cell>
          <cell r="D7">
            <v>322.71525283999995</v>
          </cell>
        </row>
        <row r="8">
          <cell r="C8">
            <v>147.36149066000002</v>
          </cell>
          <cell r="D8">
            <v>171.93191766</v>
          </cell>
        </row>
        <row r="9">
          <cell r="C9">
            <v>1.0174976</v>
          </cell>
          <cell r="D9">
            <v>1.01025199</v>
          </cell>
        </row>
        <row r="10">
          <cell r="C10">
            <v>106.75708672999998</v>
          </cell>
          <cell r="D10">
            <v>95.57315021</v>
          </cell>
        </row>
        <row r="11">
          <cell r="C11">
            <v>145.49669309</v>
          </cell>
          <cell r="D11">
            <v>129.62610199</v>
          </cell>
        </row>
        <row r="12">
          <cell r="C12">
            <v>1.39493229</v>
          </cell>
          <cell r="D12">
            <v>1.48056696</v>
          </cell>
        </row>
        <row r="13">
          <cell r="C13">
            <v>2671.07352804</v>
          </cell>
          <cell r="D13">
            <v>2741.36765023</v>
          </cell>
        </row>
        <row r="15">
          <cell r="C15">
            <v>1065.26284195</v>
          </cell>
          <cell r="D15">
            <v>1114.25885117</v>
          </cell>
        </row>
        <row r="16">
          <cell r="C16">
            <v>960.27810159</v>
          </cell>
          <cell r="D16">
            <v>998.3128386</v>
          </cell>
        </row>
        <row r="17">
          <cell r="C17">
            <v>318.48209636999997</v>
          </cell>
          <cell r="D17">
            <v>279.55966076999994</v>
          </cell>
        </row>
        <row r="18">
          <cell r="C18">
            <v>14.02447631</v>
          </cell>
          <cell r="D18">
            <v>22.5238631</v>
          </cell>
        </row>
        <row r="19">
          <cell r="C19">
            <v>0.22037513</v>
          </cell>
          <cell r="D19">
            <v>0.48614421</v>
          </cell>
        </row>
        <row r="20">
          <cell r="C20">
            <v>212.46822638999998</v>
          </cell>
          <cell r="D20">
            <v>132.26362036</v>
          </cell>
        </row>
        <row r="21">
          <cell r="C21">
            <v>2570.73611774</v>
          </cell>
          <cell r="D21">
            <v>2547.40497821</v>
          </cell>
        </row>
        <row r="22">
          <cell r="C22">
            <v>5241.80964578</v>
          </cell>
          <cell r="D22">
            <v>5288.77262844</v>
          </cell>
        </row>
        <row r="25">
          <cell r="C25">
            <v>829.250635</v>
          </cell>
          <cell r="D25">
            <v>829.250635</v>
          </cell>
        </row>
        <row r="26">
          <cell r="C26">
            <v>82.00586990000001</v>
          </cell>
          <cell r="D26">
            <v>82.00586990000001</v>
          </cell>
        </row>
        <row r="27">
          <cell r="C27">
            <v>-10.38472783</v>
          </cell>
          <cell r="D27">
            <v>-15.92452844</v>
          </cell>
        </row>
        <row r="28">
          <cell r="C28">
            <v>107.02434827</v>
          </cell>
          <cell r="D28">
            <v>146.43880183000002</v>
          </cell>
        </row>
        <row r="29">
          <cell r="C29">
            <v>0.70952495</v>
          </cell>
          <cell r="D29">
            <v>1.34160869</v>
          </cell>
        </row>
        <row r="30">
          <cell r="C30">
            <v>254.75788185000002</v>
          </cell>
          <cell r="D30">
            <v>717.56278497</v>
          </cell>
        </row>
        <row r="31">
          <cell r="C31">
            <v>754.773591819998</v>
          </cell>
          <cell r="D31">
            <v>589.1072502099989</v>
          </cell>
        </row>
        <row r="32">
          <cell r="C32">
            <v>2018.137123959998</v>
          </cell>
          <cell r="D32">
            <v>2349.7824221599985</v>
          </cell>
        </row>
        <row r="33">
          <cell r="C33">
            <v>18.53676052</v>
          </cell>
          <cell r="D33">
            <v>21.64258513</v>
          </cell>
        </row>
        <row r="34">
          <cell r="C34">
            <v>2036.673884479998</v>
          </cell>
          <cell r="D34">
            <v>2371.4250072899986</v>
          </cell>
        </row>
        <row r="37">
          <cell r="C37">
            <v>287.08807361000004</v>
          </cell>
          <cell r="D37">
            <v>266.14361972999995</v>
          </cell>
        </row>
        <row r="38">
          <cell r="C38">
            <v>225.7724484</v>
          </cell>
          <cell r="D38">
            <v>225.7724484</v>
          </cell>
        </row>
        <row r="39">
          <cell r="C39">
            <v>70.39211252</v>
          </cell>
          <cell r="D39">
            <v>66.31657229</v>
          </cell>
        </row>
        <row r="40">
          <cell r="C40">
            <v>242.18017256000002</v>
          </cell>
          <cell r="D40">
            <v>250.57869171000002</v>
          </cell>
        </row>
        <row r="41">
          <cell r="C41">
            <v>92.92667818</v>
          </cell>
          <cell r="D41">
            <v>114.64548288</v>
          </cell>
        </row>
        <row r="42">
          <cell r="C42">
            <v>0.45847974999999996</v>
          </cell>
          <cell r="D42">
            <v>0.17798744</v>
          </cell>
        </row>
        <row r="43">
          <cell r="C43">
            <v>82.64381329999999</v>
          </cell>
          <cell r="D43">
            <v>81.87414787</v>
          </cell>
        </row>
        <row r="44">
          <cell r="C44">
            <v>1001.4617783200001</v>
          </cell>
          <cell r="D44">
            <v>1005.50895032</v>
          </cell>
        </row>
        <row r="46">
          <cell r="C46">
            <v>566.08106042</v>
          </cell>
          <cell r="D46">
            <v>358.05461364</v>
          </cell>
        </row>
        <row r="47">
          <cell r="C47">
            <v>20.43487952</v>
          </cell>
          <cell r="D47">
            <v>0</v>
          </cell>
        </row>
        <row r="48">
          <cell r="C48">
            <v>692.3789826799999</v>
          </cell>
          <cell r="D48">
            <v>663.12664596</v>
          </cell>
        </row>
        <row r="49">
          <cell r="C49">
            <v>843.4533966900001</v>
          </cell>
          <cell r="D49">
            <v>879.6997712799999</v>
          </cell>
        </row>
        <row r="50">
          <cell r="C50">
            <v>2.9268848</v>
          </cell>
          <cell r="D50">
            <v>7.561978</v>
          </cell>
        </row>
        <row r="51">
          <cell r="C51">
            <v>78.39877887000002</v>
          </cell>
          <cell r="D51">
            <v>3.3433226400000002</v>
          </cell>
        </row>
        <row r="52">
          <cell r="C52">
            <v>2203.6739829800003</v>
          </cell>
          <cell r="D52">
            <v>1911.7863315199997</v>
          </cell>
        </row>
        <row r="53">
          <cell r="C53">
            <v>3205.1357613000005</v>
          </cell>
          <cell r="D53">
            <v>2917.29528184</v>
          </cell>
        </row>
        <row r="54">
          <cell r="C54">
            <v>5241.809645779998</v>
          </cell>
          <cell r="D54">
            <v>5288.7202891299985</v>
          </cell>
        </row>
      </sheetData>
      <sheetData sheetId="19">
        <row r="4">
          <cell r="B4">
            <v>2413.48729022</v>
          </cell>
          <cell r="C4">
            <v>2513.88071559</v>
          </cell>
        </row>
        <row r="5">
          <cell r="B5">
            <v>452.75275780497583</v>
          </cell>
          <cell r="C5">
            <v>504.7219722544705</v>
          </cell>
        </row>
        <row r="6">
          <cell r="B6">
            <v>-149.36877004</v>
          </cell>
          <cell r="C6">
            <v>-131.26603097000003</v>
          </cell>
        </row>
        <row r="7">
          <cell r="B7">
            <v>206.71084205502422</v>
          </cell>
          <cell r="C7">
            <v>201.7954118255295</v>
          </cell>
        </row>
        <row r="8">
          <cell r="B8">
            <v>2923.58212004</v>
          </cell>
          <cell r="C8">
            <v>3089.1320686999998</v>
          </cell>
        </row>
        <row r="10">
          <cell r="B10">
            <v>586.51593994</v>
          </cell>
          <cell r="C10">
            <v>358.05461364</v>
          </cell>
        </row>
        <row r="11">
          <cell r="B11">
            <v>512.8605220100001</v>
          </cell>
          <cell r="C11">
            <v>491.91606813</v>
          </cell>
        </row>
        <row r="12">
          <cell r="B12">
            <v>1099.37646195</v>
          </cell>
          <cell r="C12">
            <v>849.97068177</v>
          </cell>
        </row>
        <row r="13">
          <cell r="B13">
            <v>212.46822638999998</v>
          </cell>
          <cell r="C13">
            <v>132.26362036</v>
          </cell>
        </row>
        <row r="14">
          <cell r="B14">
            <v>886.9082355600001</v>
          </cell>
          <cell r="C14">
            <v>717.70706141</v>
          </cell>
        </row>
        <row r="15">
          <cell r="B15">
            <v>2036.6738844799982</v>
          </cell>
          <cell r="C15">
            <v>2371.425007289999</v>
          </cell>
        </row>
        <row r="16">
          <cell r="B16">
            <v>2923.5821200399982</v>
          </cell>
          <cell r="C16">
            <v>3089.132068699999</v>
          </cell>
        </row>
        <row r="19">
          <cell r="B19">
            <v>0.43546894881820747</v>
          </cell>
          <cell r="D19">
            <v>0.3025457398106329</v>
          </cell>
        </row>
      </sheetData>
      <sheetData sheetId="21">
        <row r="8">
          <cell r="B8">
            <v>20.43487952</v>
          </cell>
          <cell r="C8">
            <v>225.7724484</v>
          </cell>
        </row>
        <row r="9">
          <cell r="B9">
            <v>291.08106042</v>
          </cell>
          <cell r="C9">
            <v>287.08807361000004</v>
          </cell>
        </row>
        <row r="10">
          <cell r="B10">
            <v>275</v>
          </cell>
          <cell r="C10">
            <v>0</v>
          </cell>
        </row>
        <row r="11">
          <cell r="B11">
            <v>-212.46822638999998</v>
          </cell>
          <cell r="C11">
            <v>0</v>
          </cell>
        </row>
        <row r="12">
          <cell r="B12">
            <v>886.9082355600001</v>
          </cell>
        </row>
        <row r="14">
          <cell r="B14">
            <v>2.39</v>
          </cell>
        </row>
        <row r="15">
          <cell r="B15">
            <v>0.43546894881820747</v>
          </cell>
        </row>
      </sheetData>
      <sheetData sheetId="24">
        <row r="5">
          <cell r="A5">
            <v>1.1335</v>
          </cell>
        </row>
        <row r="6">
          <cell r="A6">
            <v>11.058205999999998</v>
          </cell>
        </row>
        <row r="7">
          <cell r="A7">
            <v>0.7949609999999996</v>
          </cell>
        </row>
        <row r="8">
          <cell r="A8">
            <v>0.6011660000000001</v>
          </cell>
        </row>
        <row r="9">
          <cell r="A9">
            <v>13.587832999999996</v>
          </cell>
        </row>
        <row r="10">
          <cell r="A10">
            <v>-2.7103069999999994</v>
          </cell>
        </row>
        <row r="11">
          <cell r="A11">
            <v>10.877525999999996</v>
          </cell>
        </row>
      </sheetData>
      <sheetData sheetId="27">
        <row r="32">
          <cell r="F32">
            <v>-130774.02814004388</v>
          </cell>
          <cell r="G32">
            <v>-130774.02814004388</v>
          </cell>
        </row>
        <row r="37">
          <cell r="F37">
            <v>43407.47379999842</v>
          </cell>
        </row>
        <row r="38">
          <cell r="F38">
            <v>-10895.61314999999</v>
          </cell>
          <cell r="G38">
            <v>-3631.1766713020697</v>
          </cell>
        </row>
        <row r="41">
          <cell r="F41">
            <v>76329.95297004389</v>
          </cell>
          <cell r="G41">
            <v>76329.95297004389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EQpat"/>
      <sheetName val="EP Jun.07"/>
      <sheetName val="EP Set.07"/>
      <sheetName val="Pessoal"/>
      <sheetName val="Pessoal_ing"/>
      <sheetName val="P&amp;L"/>
      <sheetName val="DR GALP ENERGIA 2Q"/>
      <sheetName val="DR GALP ENERGIA3Q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Cash Flow_1q "/>
      <sheetName val="Resumo_mil Euros rc"/>
      <sheetName val="Resumo_3 Trim rp"/>
      <sheetName val="Resumo_3 Trim"/>
      <sheetName val="Resumo_mil Euros (2)"/>
      <sheetName val="DR trim Galp Energia"/>
      <sheetName val="DR Galp Energia_Ges_9M"/>
      <sheetName val="Balanço Sintético_1Q"/>
      <sheetName val="Balanço Sintético_2Q"/>
      <sheetName val="Bal Galp Energia_2q"/>
      <sheetName val="Bal Galp Energia_3q"/>
      <sheetName val="Volumesgalp"/>
      <sheetName val="Volumesgalp_ing"/>
      <sheetName val="Ajustamentos Replacement_trim"/>
      <sheetName val="Ajustamentos ReplacementSem"/>
      <sheetName val="Transgas_sem"/>
      <sheetName val="Transgas_9M"/>
      <sheetName val="GN Anual_sem"/>
      <sheetName val="GN_9M"/>
      <sheetName val="HH"/>
      <sheetName val="MR anual"/>
      <sheetName val="Mr trimestral"/>
      <sheetName val="MR Mensal"/>
      <sheetName val="Eur_USd"/>
      <sheetName val="bRENT"/>
      <sheetName val="balançonassas"/>
      <sheetName val="Sheet4"/>
      <sheetName val="ROT"/>
      <sheetName val="dia"/>
      <sheetName val="yeild"/>
      <sheetName val="Produção 2006-Equity"/>
      <sheetName val="Produção 2006-Working"/>
      <sheetName val="Produção 2007_Equity (2)"/>
      <sheetName val="Produção 2007_Working (2)"/>
      <sheetName val="Sheet1"/>
      <sheetName val="2006"/>
      <sheetName val="Template Cálculo real (2)"/>
    </sheetNames>
    <sheetDataSet>
      <sheetData sheetId="30">
        <row r="32">
          <cell r="F32">
            <v>-73266.53794837507</v>
          </cell>
          <cell r="G32">
            <v>-73266.53794837507</v>
          </cell>
        </row>
        <row r="37">
          <cell r="F37">
            <v>437911.8105699992</v>
          </cell>
          <cell r="G37">
            <v>187687.569126279</v>
          </cell>
        </row>
        <row r="38">
          <cell r="F38">
            <v>-67570.04049000001</v>
          </cell>
          <cell r="G38">
            <v>-52036.83318087504</v>
          </cell>
        </row>
        <row r="41">
          <cell r="F41">
            <v>72463.01306837508</v>
          </cell>
          <cell r="G41">
            <v>72463.01306837508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_IAS_mEuros "/>
      <sheetName val="DR_IAS_mEuros "/>
      <sheetName val="Anexo BAL IFRS_mEuros "/>
      <sheetName val="Anexo DR IFRS_mEuros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SET 2005"/>
      <sheetName val="SET 2006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Sheet2"/>
      <sheetName val="Sheet1"/>
      <sheetName val="Sheet1 (2)"/>
      <sheetName val="Pressrelease"/>
      <sheetName val="major holdings"/>
      <sheetName val="major holdings_ING"/>
      <sheetName val="Volumesgalp"/>
      <sheetName val="Volumesgalp_ing"/>
      <sheetName val="RESUMO m€ (2)"/>
      <sheetName val="Cash Flow "/>
      <sheetName val="Bal Galp Energia"/>
      <sheetName val="Bal Set "/>
      <sheetName val="trimes. Dez"/>
      <sheetName val="Balanço Sintético"/>
      <sheetName val="BALANÇO"/>
      <sheetName val="DR GALP ENERGIA SET"/>
      <sheetName val="DR GALP ENERGIA DEZ"/>
      <sheetName val="DR Galp Energia"/>
      <sheetName val="DR trim Galp Energia"/>
      <sheetName val="Ajustamentos Replacement"/>
      <sheetName val="Ajustamentos Replacement trim"/>
      <sheetName val="Resumo_mil Euros rc"/>
      <sheetName val=" acum Dez"/>
      <sheetName val="Resumo_3 Trim rp"/>
      <sheetName val="Resumo_3 Trim"/>
      <sheetName val="Resumo_mil Euros (2)"/>
      <sheetName val="transgas set"/>
      <sheetName val="Transgas anual"/>
      <sheetName val="GN Set"/>
      <sheetName val="GN Anual"/>
      <sheetName val="HH"/>
      <sheetName val="MR anual"/>
      <sheetName val="Mr trimestral"/>
      <sheetName val="MR Mensal"/>
      <sheetName val="dieselvsfuel"/>
      <sheetName val="bRENT"/>
      <sheetName val="balançonassas"/>
      <sheetName val="ROT"/>
      <sheetName val="yeild"/>
      <sheetName val="Produção 2006-Equity"/>
      <sheetName val="Produção 2006-Working"/>
    </sheetNames>
    <sheetDataSet>
      <sheetData sheetId="36">
        <row r="32">
          <cell r="F32">
            <v>-64275.06425969186</v>
          </cell>
          <cell r="G32">
            <v>-64275.06425969186</v>
          </cell>
        </row>
        <row r="37">
          <cell r="F37">
            <v>20241.152149999645</v>
          </cell>
          <cell r="G37">
            <v>50345.27436262309</v>
          </cell>
        </row>
        <row r="38">
          <cell r="F38">
            <v>5795.358039999992</v>
          </cell>
          <cell r="G38">
            <v>-4396.966960000009</v>
          </cell>
        </row>
        <row r="41">
          <cell r="F41">
            <v>53588.74138167722</v>
          </cell>
          <cell r="G41">
            <v>53588.74138167722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DR GALP ENERGIA 3Q"/>
      <sheetName val="DR GALP ENERGIA2Q"/>
      <sheetName val="DR Galp Energia"/>
      <sheetName val="DR trim Galp Energia"/>
      <sheetName val="Bal Galp Energia_3q"/>
      <sheetName val="Bal Galp Energia_2q"/>
      <sheetName val="EP Set.08"/>
      <sheetName val="EP Jun.08"/>
      <sheetName val="Cash Flow_1q "/>
      <sheetName val="Resumo_3 Trim RC"/>
      <sheetName val="Resumo_3 Trim"/>
      <sheetName val="Resumo_RC"/>
      <sheetName val="Resumo_mil Euros"/>
      <sheetName val="Balanço Sintético_2Q"/>
      <sheetName val="Balanço Sintético2Q"/>
      <sheetName val="Volumesgalp"/>
      <sheetName val="Volumesgalp_ing"/>
      <sheetName val="GN 1ºT2007"/>
      <sheetName val="GGN_1H"/>
      <sheetName val="GGN_9M"/>
      <sheetName val="TOT-Distr_1H"/>
      <sheetName val="TOT-Distr_9M"/>
      <sheetName val="TOTAL"/>
      <sheetName val="HH"/>
      <sheetName val="MR anual"/>
      <sheetName val="Mr trimestral"/>
      <sheetName val="MR Mensal"/>
      <sheetName val="bRENT"/>
      <sheetName val="balançonassas"/>
      <sheetName val="ROT"/>
      <sheetName val="dia"/>
      <sheetName val="Produção 2008-Net Entitlement"/>
      <sheetName val="Produção 2008_Working"/>
      <sheetName val="E&amp;P (last call)"/>
      <sheetName val="2007"/>
      <sheetName val="KPI's_Power2007"/>
      <sheetName val="KPI's_Power2008"/>
      <sheetName val="Template Cálculo real 2007"/>
      <sheetName val="Template Cálculo real 2008"/>
      <sheetName val="EuriborForex"/>
      <sheetName val="Indices"/>
    </sheetNames>
    <sheetDataSet>
      <sheetData sheetId="0">
        <row r="6">
          <cell r="A6">
            <v>3238.095688060001</v>
          </cell>
          <cell r="B6">
            <v>3970.05510744</v>
          </cell>
        </row>
        <row r="7">
          <cell r="A7">
            <v>283.3252195200007</v>
          </cell>
          <cell r="B7">
            <v>96.10299976010049</v>
          </cell>
        </row>
        <row r="8">
          <cell r="A8">
            <v>216.1173532400007</v>
          </cell>
          <cell r="B8">
            <v>280.18012405010046</v>
          </cell>
        </row>
        <row r="9">
          <cell r="A9">
            <v>211.1685748500008</v>
          </cell>
          <cell r="B9">
            <v>281.58785318009956</v>
          </cell>
        </row>
        <row r="10">
          <cell r="A10">
            <v>218.3125897900007</v>
          </cell>
          <cell r="B10">
            <v>8.43985815010048</v>
          </cell>
        </row>
        <row r="11">
          <cell r="A11">
            <v>151.1047235100007</v>
          </cell>
          <cell r="B11">
            <v>192.51698244010046</v>
          </cell>
        </row>
        <row r="12">
          <cell r="A12">
            <v>146.78673991000076</v>
          </cell>
          <cell r="B12">
            <v>198.38082712009953</v>
          </cell>
        </row>
        <row r="13">
          <cell r="A13">
            <v>188.0935112300007</v>
          </cell>
          <cell r="B13">
            <v>-2.9859632998995154</v>
          </cell>
        </row>
        <row r="14">
          <cell r="A14">
            <v>117.98245892000071</v>
          </cell>
          <cell r="B14">
            <v>133.6295689901005</v>
          </cell>
        </row>
        <row r="15">
          <cell r="A15">
            <v>91.22904469620067</v>
          </cell>
          <cell r="B15">
            <v>138.97294160169957</v>
          </cell>
        </row>
        <row r="22">
          <cell r="A22">
            <v>2.173922453119932</v>
          </cell>
          <cell r="B22">
            <v>2.8403507812926647</v>
          </cell>
        </row>
        <row r="23">
          <cell r="A23">
            <v>-0.003816590246414157</v>
          </cell>
          <cell r="B23">
            <v>1.7854762584804862</v>
          </cell>
        </row>
        <row r="24">
          <cell r="A24">
            <v>6.176349206349205</v>
          </cell>
          <cell r="B24">
            <v>9.038906249999998</v>
          </cell>
        </row>
        <row r="25">
          <cell r="A25">
            <v>74.8698465085639</v>
          </cell>
          <cell r="B25">
            <v>114.78034882991403</v>
          </cell>
        </row>
        <row r="26">
          <cell r="A26">
            <v>1.3738292307692306</v>
          </cell>
          <cell r="B26">
            <v>1.505022727272727</v>
          </cell>
        </row>
        <row r="27">
          <cell r="A27">
            <v>4.562646153846154</v>
          </cell>
          <cell r="B27">
            <v>5.175590909090911</v>
          </cell>
        </row>
        <row r="34">
          <cell r="A34">
            <v>18.30737934782609</v>
          </cell>
          <cell r="B34">
            <v>15.475241739130436</v>
          </cell>
        </row>
        <row r="35">
          <cell r="A35">
            <v>14.495714166813718</v>
          </cell>
          <cell r="B35">
            <v>9.114673913043477</v>
          </cell>
        </row>
        <row r="36">
          <cell r="A36">
            <v>4.118822363700754</v>
          </cell>
          <cell r="B36">
            <v>5.370495985070898</v>
          </cell>
        </row>
        <row r="37">
          <cell r="A37">
            <v>3.6123945510000004</v>
          </cell>
          <cell r="B37">
            <v>3.0467407940000006</v>
          </cell>
        </row>
        <row r="38">
          <cell r="A38">
            <v>2.374156455795</v>
          </cell>
          <cell r="B38">
            <v>2.231690606473051</v>
          </cell>
        </row>
        <row r="39">
          <cell r="A39">
            <v>1299.3453449999997</v>
          </cell>
          <cell r="B39">
            <v>1463.936087457144</v>
          </cell>
        </row>
        <row r="40">
          <cell r="A40">
            <v>406.42880856137504</v>
          </cell>
          <cell r="B40">
            <v>413.8962566627539</v>
          </cell>
        </row>
        <row r="47">
          <cell r="A47">
            <v>74.8698465085639</v>
          </cell>
          <cell r="B47">
            <v>114.78034882991403</v>
          </cell>
        </row>
        <row r="48">
          <cell r="B48">
            <v>29.457374070520505</v>
          </cell>
        </row>
        <row r="49">
          <cell r="B49">
            <v>16.243773686735423</v>
          </cell>
        </row>
        <row r="50">
          <cell r="B50">
            <v>-31.592438034700557</v>
          </cell>
        </row>
        <row r="52">
          <cell r="A52">
            <v>-2.308933173058774</v>
          </cell>
          <cell r="B52">
            <v>-0.9398215816816191</v>
          </cell>
        </row>
        <row r="53">
          <cell r="A53">
            <v>2.823908</v>
          </cell>
          <cell r="B53">
            <v>2.7265</v>
          </cell>
        </row>
        <row r="54">
          <cell r="A54">
            <v>13.10545916705</v>
          </cell>
          <cell r="B54">
            <v>12.27720312790438</v>
          </cell>
        </row>
        <row r="55">
          <cell r="A55">
            <v>1010.0720530952381</v>
          </cell>
          <cell r="B55">
            <v>1184.8510338857168</v>
          </cell>
        </row>
        <row r="63">
          <cell r="A63">
            <v>3238.095688060001</v>
          </cell>
          <cell r="B63">
            <v>3970.05510744</v>
          </cell>
        </row>
        <row r="64">
          <cell r="A64">
            <v>-2978.5547154099995</v>
          </cell>
          <cell r="B64">
            <v>-3888.4175572499</v>
          </cell>
        </row>
        <row r="65">
          <cell r="A65">
            <v>23.78424687000001</v>
          </cell>
          <cell r="B65">
            <v>14.465449569999997</v>
          </cell>
        </row>
        <row r="66">
          <cell r="A66">
            <v>283.3252195200007</v>
          </cell>
          <cell r="B66">
            <v>96.10299976010049</v>
          </cell>
        </row>
        <row r="67">
          <cell r="A67">
            <v>-65.01262972999999</v>
          </cell>
          <cell r="B67">
            <v>-87.66314161000001</v>
          </cell>
        </row>
        <row r="68">
          <cell r="A68">
            <v>218.3125897900007</v>
          </cell>
          <cell r="B68">
            <v>8.43985815010048</v>
          </cell>
        </row>
        <row r="69">
          <cell r="A69">
            <v>15.457043879999997</v>
          </cell>
          <cell r="B69">
            <v>11.149581500000004</v>
          </cell>
        </row>
        <row r="70">
          <cell r="A70">
            <v>20.8205505</v>
          </cell>
          <cell r="B70">
            <v>-0.06170204</v>
          </cell>
        </row>
        <row r="71">
          <cell r="A71">
            <v>-12.585743890000002</v>
          </cell>
          <cell r="B71">
            <v>-31.171712829999997</v>
          </cell>
        </row>
        <row r="72">
          <cell r="A72">
            <v>242.00444028000072</v>
          </cell>
          <cell r="B72">
            <v>-11.643975219899513</v>
          </cell>
        </row>
        <row r="73">
          <cell r="A73">
            <v>-53.316910789999994</v>
          </cell>
          <cell r="B73">
            <v>9.362183669999999</v>
          </cell>
        </row>
        <row r="74">
          <cell r="A74">
            <v>-0.5940182600000002</v>
          </cell>
          <cell r="B74">
            <v>-0.70417175</v>
          </cell>
        </row>
        <row r="75">
          <cell r="A75">
            <v>188.0935112300007</v>
          </cell>
          <cell r="B75">
            <v>-2.9859632998995154</v>
          </cell>
        </row>
        <row r="77">
          <cell r="A77">
            <v>188.0935112300007</v>
          </cell>
          <cell r="B77">
            <v>-2.9859632998995154</v>
          </cell>
        </row>
        <row r="78">
          <cell r="A78">
            <v>-70.11105231</v>
          </cell>
          <cell r="B78">
            <v>136.61553229</v>
          </cell>
        </row>
        <row r="79">
          <cell r="A79">
            <v>117.98245892000071</v>
          </cell>
          <cell r="B79">
            <v>133.6295689901005</v>
          </cell>
        </row>
        <row r="80">
          <cell r="A80">
            <v>-26.753414223800036</v>
          </cell>
          <cell r="B80">
            <v>5.343372611599072</v>
          </cell>
        </row>
        <row r="81">
          <cell r="A81">
            <v>91.22904469620067</v>
          </cell>
          <cell r="B81">
            <v>138.97294160169957</v>
          </cell>
        </row>
        <row r="89">
          <cell r="A89">
            <v>47.6856123099999</v>
          </cell>
          <cell r="B89">
            <v>28.700991569999797</v>
          </cell>
        </row>
        <row r="90">
          <cell r="A90">
            <v>134.3354320600004</v>
          </cell>
          <cell r="B90">
            <v>-88.85550312010146</v>
          </cell>
        </row>
        <row r="91">
          <cell r="A91">
            <v>36.17372196999981</v>
          </cell>
          <cell r="B91">
            <v>69.35643301000009</v>
          </cell>
        </row>
        <row r="92">
          <cell r="A92">
            <v>0.11782290000001615</v>
          </cell>
          <cell r="B92">
            <v>-0.7616014600000315</v>
          </cell>
        </row>
        <row r="93">
          <cell r="A93">
            <v>218.3125897900007</v>
          </cell>
          <cell r="B93">
            <v>8.43985815010048</v>
          </cell>
        </row>
        <row r="95">
          <cell r="A95">
            <v>218.3125897900007</v>
          </cell>
          <cell r="B95">
            <v>8.43985815010048</v>
          </cell>
        </row>
        <row r="96">
          <cell r="A96">
            <v>-67.20786627999999</v>
          </cell>
          <cell r="B96">
            <v>184.07712428999997</v>
          </cell>
        </row>
        <row r="97">
          <cell r="A97">
            <v>151.1047235100007</v>
          </cell>
          <cell r="B97">
            <v>192.51698244010046</v>
          </cell>
        </row>
        <row r="98">
          <cell r="A98">
            <v>-4.317983599999948</v>
          </cell>
          <cell r="B98">
            <v>5.863844679999078</v>
          </cell>
        </row>
        <row r="99">
          <cell r="A99">
            <v>146.78673991000076</v>
          </cell>
          <cell r="B99">
            <v>198.38082712009953</v>
          </cell>
        </row>
        <row r="107">
          <cell r="A107">
            <v>52.182096899999976</v>
          </cell>
          <cell r="B107">
            <v>16.709082039999892</v>
          </cell>
        </row>
        <row r="108">
          <cell r="A108">
            <v>2901.8199772000007</v>
          </cell>
          <cell r="B108">
            <v>3454.3668559098996</v>
          </cell>
        </row>
        <row r="109">
          <cell r="A109">
            <v>342.13250477999986</v>
          </cell>
          <cell r="B109">
            <v>519.95022225</v>
          </cell>
        </row>
        <row r="110">
          <cell r="A110">
            <v>26.4120150300001</v>
          </cell>
          <cell r="B110">
            <v>28.701956439999993</v>
          </cell>
        </row>
        <row r="111">
          <cell r="A111">
            <v>-84.45090612</v>
          </cell>
          <cell r="B111">
            <v>-49.66985950999998</v>
          </cell>
        </row>
        <row r="112">
          <cell r="A112">
            <v>3238.0956877900016</v>
          </cell>
          <cell r="B112">
            <v>3970.055057129899</v>
          </cell>
        </row>
        <row r="120">
          <cell r="A120">
            <v>2762.75285364</v>
          </cell>
          <cell r="B120">
            <v>3659.7271961099</v>
          </cell>
        </row>
        <row r="121">
          <cell r="A121">
            <v>148.47431128999997</v>
          </cell>
          <cell r="B121">
            <v>158.21906428</v>
          </cell>
        </row>
        <row r="122">
          <cell r="A122">
            <v>67.32755048</v>
          </cell>
          <cell r="B122">
            <v>70.47129686</v>
          </cell>
        </row>
        <row r="123">
          <cell r="A123">
            <v>2978.5547154099995</v>
          </cell>
          <cell r="B123">
            <v>3888.4175572499</v>
          </cell>
        </row>
        <row r="131">
          <cell r="A131">
            <v>12.989359439999992</v>
          </cell>
          <cell r="B131">
            <v>20.915400859999902</v>
          </cell>
        </row>
        <row r="132">
          <cell r="A132">
            <v>39.216686620000004</v>
          </cell>
          <cell r="B132">
            <v>36.200078780000005</v>
          </cell>
        </row>
        <row r="133">
          <cell r="A133">
            <v>7.9269734299999985</v>
          </cell>
          <cell r="B133">
            <v>6.274913050000002</v>
          </cell>
        </row>
        <row r="134">
          <cell r="A134">
            <v>0.28049097999999995</v>
          </cell>
          <cell r="B134">
            <v>0.09999106</v>
          </cell>
        </row>
        <row r="135">
          <cell r="A135">
            <v>60.41351046999999</v>
          </cell>
          <cell r="B135">
            <v>63.490383990000005</v>
          </cell>
        </row>
        <row r="137">
          <cell r="A137">
            <v>60.41351046999999</v>
          </cell>
          <cell r="B137">
            <v>63.490383990000005</v>
          </cell>
        </row>
        <row r="138">
          <cell r="A138">
            <v>0.06605180000001565</v>
          </cell>
          <cell r="B138">
            <v>-0.07717578999999387</v>
          </cell>
        </row>
        <row r="139">
          <cell r="A139">
            <v>60.47956227000001</v>
          </cell>
          <cell r="B139">
            <v>63.41320820000001</v>
          </cell>
        </row>
        <row r="147">
          <cell r="A147">
            <v>1.06282053</v>
          </cell>
          <cell r="B147">
            <v>1.36044672</v>
          </cell>
        </row>
        <row r="148">
          <cell r="A148">
            <v>1.89050353</v>
          </cell>
          <cell r="B148">
            <v>6.1274918</v>
          </cell>
        </row>
        <row r="149">
          <cell r="A149">
            <v>1.6457954699999993</v>
          </cell>
          <cell r="B149">
            <v>17.027606099999996</v>
          </cell>
        </row>
        <row r="150">
          <cell r="A150">
            <v>0</v>
          </cell>
          <cell r="B150">
            <v>-0.342787</v>
          </cell>
        </row>
        <row r="151">
          <cell r="A151">
            <v>4.599119259999999</v>
          </cell>
          <cell r="B151">
            <v>24.17275762</v>
          </cell>
        </row>
        <row r="153">
          <cell r="A153">
            <v>4.599119259999999</v>
          </cell>
          <cell r="B153">
            <v>24.17275762</v>
          </cell>
        </row>
        <row r="154">
          <cell r="A154">
            <v>-0.6968465899999992</v>
          </cell>
          <cell r="B154">
            <v>-4.378939759999997</v>
          </cell>
        </row>
        <row r="155">
          <cell r="A155">
            <v>3.9022726700000003</v>
          </cell>
          <cell r="B155">
            <v>19.793817860000004</v>
          </cell>
        </row>
        <row r="163">
          <cell r="A163">
            <v>23.78424687000001</v>
          </cell>
          <cell r="B163">
            <v>14.465449569999997</v>
          </cell>
        </row>
        <row r="164">
          <cell r="A164">
            <v>-4.948778390000006</v>
          </cell>
          <cell r="B164">
            <v>0.7588671299999987</v>
          </cell>
        </row>
        <row r="165">
          <cell r="A165">
            <v>18.835468480000003</v>
          </cell>
          <cell r="B165">
            <v>15.224316699999996</v>
          </cell>
        </row>
        <row r="172">
          <cell r="A172">
            <v>44.171626614576155</v>
          </cell>
          <cell r="B172">
            <v>34.14979207610352</v>
          </cell>
        </row>
        <row r="173">
          <cell r="A173">
            <v>29.324909686499986</v>
          </cell>
          <cell r="B173">
            <v>127.68927428399988</v>
          </cell>
        </row>
        <row r="174">
          <cell r="A174">
            <v>25.014936559999995</v>
          </cell>
          <cell r="B174">
            <v>49.09129541273868</v>
          </cell>
        </row>
        <row r="175">
          <cell r="A175">
            <v>-1.489289439999997</v>
          </cell>
          <cell r="B175">
            <v>0.4555045000000001</v>
          </cell>
        </row>
        <row r="176">
          <cell r="A176">
            <v>97.02218342107614</v>
          </cell>
          <cell r="B176">
            <v>211.38586627284207</v>
          </cell>
        </row>
        <row r="184">
          <cell r="A184">
            <v>52.182096899999976</v>
          </cell>
          <cell r="B184">
            <v>16.709082039999892</v>
          </cell>
        </row>
        <row r="185">
          <cell r="A185">
            <v>47.6856123099999</v>
          </cell>
          <cell r="B185">
            <v>28.700991569999797</v>
          </cell>
        </row>
        <row r="186">
          <cell r="A186">
            <v>-2.0079439400000005</v>
          </cell>
          <cell r="B186">
            <v>0.334093109999998</v>
          </cell>
        </row>
        <row r="187">
          <cell r="A187">
            <v>45.677668369999886</v>
          </cell>
          <cell r="B187">
            <v>29.035084679999795</v>
          </cell>
        </row>
        <row r="189">
          <cell r="A189">
            <v>18.30737934782609</v>
          </cell>
          <cell r="B189">
            <v>15.475241739130436</v>
          </cell>
        </row>
        <row r="190">
          <cell r="A190">
            <v>14.495714166813718</v>
          </cell>
          <cell r="B190">
            <v>9.114673913043477</v>
          </cell>
        </row>
        <row r="191">
          <cell r="A191">
            <v>1.3336057033468622</v>
          </cell>
          <cell r="B191">
            <v>0.8385499999999998</v>
          </cell>
        </row>
        <row r="192">
          <cell r="A192">
            <v>0.11201296924430452</v>
          </cell>
          <cell r="B192">
            <v>0.070547</v>
          </cell>
        </row>
        <row r="193">
          <cell r="A193">
            <v>1.1925859231025577</v>
          </cell>
          <cell r="B193">
            <v>0.704605</v>
          </cell>
        </row>
        <row r="194">
          <cell r="A194">
            <v>0.029006810999999993</v>
          </cell>
          <cell r="B194">
            <v>0.063398</v>
          </cell>
        </row>
        <row r="196">
          <cell r="A196">
            <v>68.12281403984716</v>
          </cell>
          <cell r="B196">
            <v>103.72438338149097</v>
          </cell>
        </row>
        <row r="197">
          <cell r="A197">
            <v>0.949759</v>
          </cell>
          <cell r="G197">
            <v>1.900018</v>
          </cell>
        </row>
        <row r="198">
          <cell r="F198">
            <v>487.3169461299989</v>
          </cell>
          <cell r="G198">
            <v>644.0777702599988</v>
          </cell>
        </row>
        <row r="206">
          <cell r="A206">
            <v>2901.8199772000007</v>
          </cell>
          <cell r="B206">
            <v>3454.3668559098996</v>
          </cell>
        </row>
        <row r="207">
          <cell r="A207">
            <v>134.3354320600004</v>
          </cell>
          <cell r="B207">
            <v>-88.85550312010146</v>
          </cell>
        </row>
        <row r="208">
          <cell r="A208">
            <v>-68.0481476909891</v>
          </cell>
          <cell r="B208">
            <v>198.75008583416695</v>
          </cell>
        </row>
        <row r="209">
          <cell r="A209">
            <v>-0.6411348100000004</v>
          </cell>
          <cell r="B209">
            <v>1.5954876700000005</v>
          </cell>
        </row>
        <row r="210">
          <cell r="A210">
            <v>65.64614955901129</v>
          </cell>
          <cell r="B210">
            <v>111.4900703840655</v>
          </cell>
        </row>
        <row r="212">
          <cell r="A212">
            <v>2.173922453119932</v>
          </cell>
          <cell r="B212">
            <v>2.8403507812926647</v>
          </cell>
        </row>
        <row r="213">
          <cell r="A213">
            <v>-0.003816590246414157</v>
          </cell>
          <cell r="B213">
            <v>1.7854762584804862</v>
          </cell>
        </row>
        <row r="214">
          <cell r="A214">
            <v>4.118822363700754</v>
          </cell>
          <cell r="B214">
            <v>5.370495985070898</v>
          </cell>
        </row>
        <row r="215">
          <cell r="A215">
            <v>24549</v>
          </cell>
          <cell r="B215">
            <v>20220.555973583738</v>
          </cell>
        </row>
        <row r="216">
          <cell r="A216">
            <v>3.6123945510000004</v>
          </cell>
          <cell r="B216">
            <v>3.0467407940000006</v>
          </cell>
        </row>
        <row r="218">
          <cell r="A218">
            <v>4.164239802007996</v>
          </cell>
          <cell r="B218">
            <v>3.786690802202048</v>
          </cell>
        </row>
        <row r="219">
          <cell r="A219">
            <v>2.374156455795</v>
          </cell>
          <cell r="B219">
            <v>2.231690606473051</v>
          </cell>
        </row>
        <row r="220">
          <cell r="A220">
            <v>1.1468237362920002</v>
          </cell>
          <cell r="B220">
            <v>1.081221275505</v>
          </cell>
        </row>
        <row r="221">
          <cell r="A221">
            <v>0.6741887953890002</v>
          </cell>
          <cell r="B221">
            <v>0.6323533295649999</v>
          </cell>
        </row>
        <row r="222">
          <cell r="A222">
            <v>0.07411048400000003</v>
          </cell>
          <cell r="B222">
            <v>0.06996395550505</v>
          </cell>
        </row>
        <row r="223">
          <cell r="A223">
            <v>0.47927818011400025</v>
          </cell>
          <cell r="B223">
            <v>0.4481520458980004</v>
          </cell>
        </row>
        <row r="224">
          <cell r="A224">
            <v>0.6737396126009998</v>
          </cell>
          <cell r="B224">
            <v>0.503802836347</v>
          </cell>
        </row>
        <row r="225">
          <cell r="F225">
            <v>1040</v>
          </cell>
          <cell r="G225">
            <v>1015</v>
          </cell>
        </row>
        <row r="226">
          <cell r="F226">
            <v>208</v>
          </cell>
          <cell r="G226">
            <v>233</v>
          </cell>
        </row>
        <row r="227">
          <cell r="F227">
            <v>3686.37414215998</v>
          </cell>
          <cell r="G227">
            <v>4414.204283519991</v>
          </cell>
        </row>
        <row r="235">
          <cell r="A235">
            <v>342.13250477999986</v>
          </cell>
          <cell r="B235">
            <v>519.95022225</v>
          </cell>
        </row>
        <row r="236">
          <cell r="A236">
            <v>36.17372196999981</v>
          </cell>
          <cell r="B236">
            <v>69.35643301000009</v>
          </cell>
        </row>
        <row r="237">
          <cell r="A237">
            <v>0.8402814067724691</v>
          </cell>
          <cell r="B237">
            <v>-14.672961546545373</v>
          </cell>
        </row>
        <row r="238">
          <cell r="A238">
            <v>-1.6684328300000004</v>
          </cell>
          <cell r="B238">
            <v>3.9344299</v>
          </cell>
        </row>
        <row r="239">
          <cell r="A239">
            <v>35.34557054677228</v>
          </cell>
          <cell r="B239">
            <v>58.61790136345471</v>
          </cell>
        </row>
        <row r="240">
          <cell r="A240">
            <v>26.51860851677228</v>
          </cell>
          <cell r="B240">
            <v>46.47904303445471</v>
          </cell>
        </row>
        <row r="241">
          <cell r="A241">
            <v>8.98087945</v>
          </cell>
          <cell r="B241">
            <v>11.510687408999997</v>
          </cell>
        </row>
        <row r="242">
          <cell r="A242">
            <v>-0.1539174199999989</v>
          </cell>
          <cell r="B242">
            <v>0.6281709200000041</v>
          </cell>
        </row>
        <row r="245">
          <cell r="A245">
            <v>1299.3453449999997</v>
          </cell>
          <cell r="B245">
            <v>1463.936087457144</v>
          </cell>
        </row>
        <row r="246">
          <cell r="A246">
            <v>780.3705133333331</v>
          </cell>
          <cell r="B246">
            <v>926.4662144190493</v>
          </cell>
        </row>
        <row r="247">
          <cell r="A247">
            <v>491.0972214285712</v>
          </cell>
          <cell r="B247">
            <v>642.916818333335</v>
          </cell>
        </row>
        <row r="248">
          <cell r="A248">
            <v>0</v>
          </cell>
          <cell r="B248">
            <v>35.6552568</v>
          </cell>
        </row>
        <row r="249">
          <cell r="A249">
            <v>289.2732919047618</v>
          </cell>
          <cell r="B249">
            <v>247.89413928571423</v>
          </cell>
        </row>
        <row r="250">
          <cell r="A250">
            <v>518.9748316666669</v>
          </cell>
          <cell r="B250">
            <v>537.4698730380953</v>
          </cell>
        </row>
        <row r="251">
          <cell r="A251">
            <v>438.7918036717464</v>
          </cell>
          <cell r="B251">
            <v>441.9206302396848</v>
          </cell>
        </row>
        <row r="252">
          <cell r="A252">
            <v>8.353340833260447</v>
          </cell>
          <cell r="B252">
            <v>13.853486785043273</v>
          </cell>
        </row>
        <row r="253">
          <cell r="A253">
            <v>30.147576483949635</v>
          </cell>
          <cell r="B253">
            <v>37.62669240441822</v>
          </cell>
        </row>
        <row r="254">
          <cell r="A254">
            <v>41.682110677710426</v>
          </cell>
          <cell r="B254">
            <v>44.06906360894905</v>
          </cell>
        </row>
        <row r="255">
          <cell r="F255">
            <v>798.833</v>
          </cell>
          <cell r="G255">
            <v>852.996</v>
          </cell>
        </row>
        <row r="256">
          <cell r="A256">
            <v>406.42880856137504</v>
          </cell>
          <cell r="B256">
            <v>413.8962566627539</v>
          </cell>
        </row>
        <row r="257">
          <cell r="A257">
            <v>147.107674976</v>
          </cell>
          <cell r="B257">
            <v>135.076527246</v>
          </cell>
        </row>
        <row r="258">
          <cell r="F258">
            <v>744.5833851799999</v>
          </cell>
          <cell r="G258">
            <v>747.21155898</v>
          </cell>
        </row>
        <row r="259">
          <cell r="F259">
            <v>1542.6675364899997</v>
          </cell>
          <cell r="G259">
            <v>1624.9862349599998</v>
          </cell>
        </row>
        <row r="268">
          <cell r="A268">
            <v>53.316910789999994</v>
          </cell>
          <cell r="B268">
            <v>-9.362183669999999</v>
          </cell>
        </row>
        <row r="269">
          <cell r="A269">
            <v>0.22031377080648595</v>
          </cell>
        </row>
        <row r="270">
          <cell r="A270">
            <v>2.9031860300000116</v>
          </cell>
          <cell r="B270">
            <v>47.461591999999975</v>
          </cell>
        </row>
        <row r="271">
          <cell r="A271">
            <v>56.22009682000001</v>
          </cell>
          <cell r="B271">
            <v>38.099408329999974</v>
          </cell>
        </row>
        <row r="272">
          <cell r="A272">
            <v>0.06828612380001868</v>
          </cell>
          <cell r="B272">
            <v>0.538270188399998</v>
          </cell>
        </row>
        <row r="273">
          <cell r="A273">
            <v>56.28838294380002</v>
          </cell>
          <cell r="B273">
            <v>38.63767851839997</v>
          </cell>
        </row>
        <row r="274">
          <cell r="A274">
            <v>0.38004073622914886</v>
          </cell>
          <cell r="B274">
            <v>0.21668240819049445</v>
          </cell>
        </row>
      </sheetData>
      <sheetData sheetId="1">
        <row r="267">
          <cell r="B267" t="str">
            <v>n.m.</v>
          </cell>
        </row>
      </sheetData>
      <sheetData sheetId="2">
        <row r="5">
          <cell r="A5">
            <v>218.31258978999836</v>
          </cell>
          <cell r="B5">
            <v>8.439858149998145</v>
          </cell>
        </row>
        <row r="6">
          <cell r="A6">
            <v>60.413510470000006</v>
          </cell>
          <cell r="B6">
            <v>63.49038399000001</v>
          </cell>
        </row>
        <row r="7">
          <cell r="A7">
            <v>139.7189641145641</v>
          </cell>
          <cell r="B7">
            <v>136.83813693570983</v>
          </cell>
        </row>
        <row r="8">
          <cell r="A8">
            <v>418.44506437456243</v>
          </cell>
          <cell r="B8">
            <v>208.76837907570797</v>
          </cell>
        </row>
        <row r="10">
          <cell r="A10">
            <v>-92.64914426000004</v>
          </cell>
          <cell r="B10">
            <v>-205.40739951999996</v>
          </cell>
        </row>
        <row r="11">
          <cell r="A11">
            <v>-28.007331864564087</v>
          </cell>
          <cell r="B11">
            <v>30.02424788428982</v>
          </cell>
        </row>
        <row r="12">
          <cell r="A12">
            <v>-120.65647612456414</v>
          </cell>
          <cell r="B12">
            <v>-175.38315163571013</v>
          </cell>
        </row>
        <row r="14">
          <cell r="A14">
            <v>0.5540745200000001</v>
          </cell>
          <cell r="B14">
            <v>-11.670716220000006</v>
          </cell>
        </row>
        <row r="15">
          <cell r="A15">
            <v>-6.840435750000001</v>
          </cell>
          <cell r="B15">
            <v>-11.768048730000007</v>
          </cell>
        </row>
        <row r="16">
          <cell r="A16">
            <v>-131.95707321999998</v>
          </cell>
          <cell r="B16">
            <v>-76.35518681999997</v>
          </cell>
        </row>
        <row r="17">
          <cell r="A17">
            <v>0.2291006100000006</v>
          </cell>
          <cell r="B17">
            <v>-0.0026125000000001286</v>
          </cell>
        </row>
        <row r="18">
          <cell r="A18">
            <v>0</v>
          </cell>
          <cell r="B18">
            <v>0.25695677000000217</v>
          </cell>
        </row>
        <row r="19">
          <cell r="A19">
            <v>39.76116316000167</v>
          </cell>
          <cell r="B19">
            <v>3.404357540001933</v>
          </cell>
        </row>
        <row r="20">
          <cell r="A20">
            <v>-98.25317067999833</v>
          </cell>
          <cell r="B20">
            <v>-96.13524995999803</v>
          </cell>
        </row>
        <row r="22">
          <cell r="A22">
            <v>199.53541756999994</v>
          </cell>
          <cell r="B22">
            <v>-62.7500225200002</v>
          </cell>
        </row>
      </sheetData>
      <sheetData sheetId="4">
        <row r="4">
          <cell r="A4">
            <v>8.43985815010048</v>
          </cell>
          <cell r="B4">
            <v>184.07712428999997</v>
          </cell>
          <cell r="C4">
            <v>192.51698244010046</v>
          </cell>
          <cell r="D4">
            <v>5.863844679999078</v>
          </cell>
          <cell r="E4">
            <v>198.38082712009955</v>
          </cell>
        </row>
        <row r="5">
          <cell r="A5">
            <v>28.700991569999797</v>
          </cell>
          <cell r="B5">
            <v>0</v>
          </cell>
          <cell r="C5">
            <v>28.700991569999797</v>
          </cell>
          <cell r="D5">
            <v>0.334093109999998</v>
          </cell>
          <cell r="E5">
            <v>29.035084679999795</v>
          </cell>
        </row>
        <row r="6">
          <cell r="A6">
            <v>-88.85550312010146</v>
          </cell>
          <cell r="B6">
            <v>198.75008583416695</v>
          </cell>
          <cell r="C6">
            <v>109.89458271406549</v>
          </cell>
          <cell r="D6">
            <v>1.5954876700000005</v>
          </cell>
          <cell r="E6">
            <v>111.49007038406549</v>
          </cell>
        </row>
        <row r="7">
          <cell r="A7">
            <v>69.35643301000009</v>
          </cell>
          <cell r="B7">
            <v>-14.672961546545373</v>
          </cell>
          <cell r="C7">
            <v>54.683471463454715</v>
          </cell>
          <cell r="D7">
            <v>3.9344299</v>
          </cell>
          <cell r="E7">
            <v>58.61790136345471</v>
          </cell>
        </row>
        <row r="11">
          <cell r="A11">
            <v>-0.7616014600000315</v>
          </cell>
          <cell r="B11">
            <v>0</v>
          </cell>
          <cell r="C11">
            <v>-0.7616014600000315</v>
          </cell>
          <cell r="D11">
            <v>0</v>
          </cell>
          <cell r="E11">
            <v>-0.7616014600000315</v>
          </cell>
        </row>
        <row r="17">
          <cell r="A17">
            <v>218.3125897900007</v>
          </cell>
          <cell r="B17">
            <v>-67.20786627999999</v>
          </cell>
          <cell r="C17">
            <v>151.1047235100007</v>
          </cell>
          <cell r="D17">
            <v>-4.317983599999948</v>
          </cell>
          <cell r="E17">
            <v>146.78673991000073</v>
          </cell>
        </row>
        <row r="18">
          <cell r="A18">
            <v>47.6856123099999</v>
          </cell>
          <cell r="B18">
            <v>0</v>
          </cell>
          <cell r="C18">
            <v>47.6856123099999</v>
          </cell>
          <cell r="D18">
            <v>-2.0079439400000005</v>
          </cell>
          <cell r="E18">
            <v>45.67766836999989</v>
          </cell>
        </row>
        <row r="19">
          <cell r="A19">
            <v>134.3354320600004</v>
          </cell>
          <cell r="B19">
            <v>-68.0481476909891</v>
          </cell>
          <cell r="C19">
            <v>66.28728436901129</v>
          </cell>
          <cell r="D19">
            <v>-0.6411348100000004</v>
          </cell>
          <cell r="E19">
            <v>65.64614955901129</v>
          </cell>
        </row>
        <row r="20">
          <cell r="A20">
            <v>36.17372196999981</v>
          </cell>
          <cell r="B20">
            <v>0.8402814067724691</v>
          </cell>
          <cell r="C20">
            <v>37.01400337677228</v>
          </cell>
          <cell r="D20">
            <v>-1.6684328300000004</v>
          </cell>
          <cell r="E20">
            <v>35.34557054677228</v>
          </cell>
        </row>
        <row r="24">
          <cell r="A24">
            <v>0.11782290000001615</v>
          </cell>
          <cell r="B24">
            <v>0</v>
          </cell>
          <cell r="C24">
            <v>0.11782290000001615</v>
          </cell>
          <cell r="D24">
            <v>0</v>
          </cell>
          <cell r="E24">
            <v>0.11782290000001615</v>
          </cell>
        </row>
        <row r="31">
          <cell r="A31">
            <v>96.10293286989804</v>
          </cell>
          <cell r="B31">
            <v>184.07712428999997</v>
          </cell>
          <cell r="C31">
            <v>280.180057159898</v>
          </cell>
          <cell r="D31">
            <v>1.4078951299999982</v>
          </cell>
          <cell r="E31">
            <v>281.587952289898</v>
          </cell>
        </row>
        <row r="32">
          <cell r="A32">
            <v>50.9768391499997</v>
          </cell>
          <cell r="B32">
            <v>0</v>
          </cell>
          <cell r="C32">
            <v>50.9768391499997</v>
          </cell>
          <cell r="D32">
            <v>0.1108158599999988</v>
          </cell>
          <cell r="E32">
            <v>51.08765500999969</v>
          </cell>
        </row>
        <row r="33">
          <cell r="A33">
            <v>-46.52793254010147</v>
          </cell>
          <cell r="B33">
            <v>198.75008583416695</v>
          </cell>
          <cell r="C33">
            <v>152.2221532940655</v>
          </cell>
          <cell r="D33">
            <v>1.5193702199999994</v>
          </cell>
          <cell r="E33">
            <v>153.7415235140655</v>
          </cell>
        </row>
        <row r="34">
          <cell r="A34">
            <v>92.6589521600001</v>
          </cell>
          <cell r="B34">
            <v>-14.672961546545373</v>
          </cell>
          <cell r="C34">
            <v>77.98599061345473</v>
          </cell>
          <cell r="D34">
            <v>-0.22229094999999993</v>
          </cell>
          <cell r="E34">
            <v>77.76369966345473</v>
          </cell>
        </row>
        <row r="38">
          <cell r="A38">
            <v>-1.0043974000000315</v>
          </cell>
          <cell r="B38">
            <v>0</v>
          </cell>
          <cell r="C38">
            <v>-1.0043974000000315</v>
          </cell>
          <cell r="D38">
            <v>0</v>
          </cell>
          <cell r="E38">
            <v>-1.0043974000000315</v>
          </cell>
        </row>
        <row r="44">
          <cell r="A44">
            <v>283.3252192400006</v>
          </cell>
          <cell r="B44">
            <v>-67.20786627999999</v>
          </cell>
          <cell r="C44">
            <v>216.1173529600006</v>
          </cell>
          <cell r="D44">
            <v>-4.949254580000001</v>
          </cell>
          <cell r="E44">
            <v>211.1680983800006</v>
          </cell>
        </row>
        <row r="45">
          <cell r="A45">
            <v>61.737792279999894</v>
          </cell>
          <cell r="B45">
            <v>0</v>
          </cell>
          <cell r="C45">
            <v>61.737792279999894</v>
          </cell>
          <cell r="D45">
            <v>-2.267177</v>
          </cell>
          <cell r="E45">
            <v>59.47061527999989</v>
          </cell>
        </row>
        <row r="46">
          <cell r="A46">
            <v>175.44262221000042</v>
          </cell>
          <cell r="B46">
            <v>-68.0481476909891</v>
          </cell>
          <cell r="C46">
            <v>107.39447451901133</v>
          </cell>
          <cell r="D46">
            <v>-0.10974036000000001</v>
          </cell>
          <cell r="E46">
            <v>107.28473415901132</v>
          </cell>
        </row>
        <row r="47">
          <cell r="A47">
            <v>45.7464908699998</v>
          </cell>
          <cell r="B47">
            <v>0.8402814067724691</v>
          </cell>
          <cell r="C47">
            <v>46.58677227677227</v>
          </cell>
          <cell r="D47">
            <v>-2.5723372200000005</v>
          </cell>
          <cell r="E47">
            <v>44.01443505677227</v>
          </cell>
        </row>
        <row r="51">
          <cell r="A51">
            <v>0.39831388000001605</v>
          </cell>
          <cell r="B51">
            <v>0</v>
          </cell>
          <cell r="C51">
            <v>0.39831388000001605</v>
          </cell>
          <cell r="D51">
            <v>0</v>
          </cell>
          <cell r="E51">
            <v>0.39831388000001605</v>
          </cell>
        </row>
      </sheetData>
      <sheetData sheetId="6">
        <row r="4">
          <cell r="C4">
            <v>64</v>
          </cell>
        </row>
        <row r="5">
          <cell r="C5">
            <v>4829</v>
          </cell>
        </row>
        <row r="6">
          <cell r="C6">
            <v>469</v>
          </cell>
        </row>
        <row r="7">
          <cell r="C7">
            <v>528</v>
          </cell>
        </row>
        <row r="8">
          <cell r="C8">
            <v>5890</v>
          </cell>
        </row>
        <row r="9">
          <cell r="C9">
            <v>2302</v>
          </cell>
        </row>
        <row r="10">
          <cell r="C10">
            <v>3588</v>
          </cell>
        </row>
      </sheetData>
      <sheetData sheetId="8">
        <row r="5">
          <cell r="A5">
            <v>3204.9375783799987</v>
          </cell>
          <cell r="B5">
            <v>3915.8041080700004</v>
          </cell>
        </row>
        <row r="6">
          <cell r="A6">
            <v>33.15810968</v>
          </cell>
          <cell r="B6">
            <v>54.25099936999999</v>
          </cell>
        </row>
        <row r="7">
          <cell r="A7">
            <v>27.942648010000006</v>
          </cell>
          <cell r="B7">
            <v>21.85289597</v>
          </cell>
        </row>
        <row r="8">
          <cell r="A8">
            <v>3266.038336069999</v>
          </cell>
          <cell r="B8">
            <v>3991.90800341</v>
          </cell>
        </row>
        <row r="10">
          <cell r="A10">
            <v>-2762.7528536400005</v>
          </cell>
          <cell r="B10">
            <v>-3659.7271961100005</v>
          </cell>
        </row>
        <row r="11">
          <cell r="A11">
            <v>-148.47431129</v>
          </cell>
          <cell r="B11">
            <v>-158.21906427999988</v>
          </cell>
        </row>
        <row r="12">
          <cell r="A12">
            <v>-67.32755048000001</v>
          </cell>
          <cell r="B12">
            <v>-70.47129686</v>
          </cell>
        </row>
        <row r="13">
          <cell r="A13">
            <v>-60.413510470000006</v>
          </cell>
          <cell r="B13">
            <v>-63.49038399000001</v>
          </cell>
        </row>
        <row r="14">
          <cell r="A14">
            <v>-4.59911926</v>
          </cell>
          <cell r="B14">
            <v>-24.172757620000002</v>
          </cell>
        </row>
        <row r="15">
          <cell r="A15">
            <v>-4.158401139999995</v>
          </cell>
          <cell r="B15">
            <v>-7.387446400000002</v>
          </cell>
        </row>
        <row r="16">
          <cell r="A16">
            <v>-3047.7257462800003</v>
          </cell>
          <cell r="B16">
            <v>-3983.4681452600003</v>
          </cell>
        </row>
        <row r="17">
          <cell r="A17">
            <v>218.31258978999858</v>
          </cell>
          <cell r="B17">
            <v>8.439858149999964</v>
          </cell>
        </row>
        <row r="18">
          <cell r="A18">
            <v>15.457043879999997</v>
          </cell>
          <cell r="B18">
            <v>11.149581500000004</v>
          </cell>
        </row>
        <row r="19">
          <cell r="A19">
            <v>20.8205505</v>
          </cell>
          <cell r="B19">
            <v>-0.06170204</v>
          </cell>
        </row>
        <row r="21">
          <cell r="A21">
            <v>5.4708553800000015</v>
          </cell>
          <cell r="B21">
            <v>1.991012969999999</v>
          </cell>
        </row>
        <row r="22">
          <cell r="A22">
            <v>-12.28965487</v>
          </cell>
          <cell r="B22">
            <v>-13.751368340000003</v>
          </cell>
        </row>
        <row r="23">
          <cell r="A23">
            <v>-5.423448499999999</v>
          </cell>
          <cell r="B23">
            <v>-18.938710899999997</v>
          </cell>
        </row>
        <row r="24">
          <cell r="A24">
            <v>-0.06827400000000006</v>
          </cell>
          <cell r="B24">
            <v>-0.16427799999999998</v>
          </cell>
        </row>
        <row r="25">
          <cell r="A25">
            <v>-0.2752218999999999</v>
          </cell>
          <cell r="B25">
            <v>-0.2917455499999999</v>
          </cell>
        </row>
        <row r="26">
          <cell r="A26">
            <v>242.00444027999856</v>
          </cell>
          <cell r="B26">
            <v>-11.627352210000033</v>
          </cell>
        </row>
        <row r="27">
          <cell r="A27">
            <v>-53.31691078999998</v>
          </cell>
          <cell r="B27">
            <v>9.362183670000036</v>
          </cell>
        </row>
        <row r="28">
          <cell r="A28">
            <v>188.68752948999858</v>
          </cell>
          <cell r="B28">
            <v>-2.2651685399999977</v>
          </cell>
        </row>
        <row r="29">
          <cell r="A29">
            <v>-0.5940182599999999</v>
          </cell>
          <cell r="B29">
            <v>-0.70417175</v>
          </cell>
        </row>
        <row r="30">
          <cell r="A30">
            <v>188.09351122999857</v>
          </cell>
          <cell r="B30">
            <v>-2.9693402899999977</v>
          </cell>
        </row>
        <row r="31">
          <cell r="A31">
            <v>0.22682347566727948</v>
          </cell>
          <cell r="B31">
            <v>-0.00358075130084163</v>
          </cell>
        </row>
      </sheetData>
      <sheetData sheetId="10">
        <row r="9">
          <cell r="B9">
            <v>0</v>
          </cell>
        </row>
        <row r="10">
          <cell r="B10">
            <v>0.17987120999999817</v>
          </cell>
        </row>
        <row r="11">
          <cell r="A11">
            <v>0.2592330599999997</v>
          </cell>
          <cell r="B11">
            <v>-0.13327725</v>
          </cell>
        </row>
        <row r="12">
          <cell r="A12">
            <v>-2.267177</v>
          </cell>
          <cell r="B12">
            <v>0.2923326</v>
          </cell>
        </row>
        <row r="13">
          <cell r="A13">
            <v>-2.0079439400000005</v>
          </cell>
          <cell r="B13">
            <v>0.33892655999999816</v>
          </cell>
        </row>
        <row r="14">
          <cell r="A14">
            <v>-1.546594</v>
          </cell>
          <cell r="B14">
            <v>0</v>
          </cell>
        </row>
        <row r="15">
          <cell r="A15">
            <v>-3.5545379400000003</v>
          </cell>
          <cell r="B15">
            <v>0.33892655999999816</v>
          </cell>
        </row>
        <row r="16">
          <cell r="A16">
            <v>-0.76092</v>
          </cell>
          <cell r="B16">
            <v>-0.048699978199999716</v>
          </cell>
        </row>
        <row r="17">
          <cell r="A17">
            <v>-4.31545794</v>
          </cell>
          <cell r="B17">
            <v>0.29022658179999844</v>
          </cell>
        </row>
        <row r="25">
          <cell r="B25">
            <v>0</v>
          </cell>
        </row>
        <row r="28">
          <cell r="A28">
            <v>-0.14140333999999985</v>
          </cell>
          <cell r="B28">
            <v>-0.7052687800000002</v>
          </cell>
        </row>
        <row r="29">
          <cell r="A29">
            <v>0.02844595</v>
          </cell>
          <cell r="B29">
            <v>0.28661460000000016</v>
          </cell>
        </row>
        <row r="30">
          <cell r="A30">
            <v>-0.0004761900000000878</v>
          </cell>
          <cell r="B30">
            <v>0.7170400000000001</v>
          </cell>
        </row>
        <row r="32">
          <cell r="A32">
            <v>-0.20657959000000026</v>
          </cell>
          <cell r="B32">
            <v>0.009016990000000008</v>
          </cell>
        </row>
        <row r="33">
          <cell r="A33">
            <v>-0.3252848599999999</v>
          </cell>
          <cell r="B33">
            <v>0.4236549600000007</v>
          </cell>
        </row>
        <row r="34">
          <cell r="A34">
            <v>0</v>
          </cell>
          <cell r="B34">
            <v>0.85781974</v>
          </cell>
        </row>
        <row r="35">
          <cell r="A35">
            <v>-0.6452980300000001</v>
          </cell>
          <cell r="B35">
            <v>1.588877510000001</v>
          </cell>
        </row>
        <row r="36">
          <cell r="B36">
            <v>0</v>
          </cell>
        </row>
        <row r="37">
          <cell r="A37">
            <v>-0.6452980300000001</v>
          </cell>
          <cell r="B37">
            <v>1.588877510000001</v>
          </cell>
        </row>
        <row r="38">
          <cell r="A38">
            <v>0.11735512952500005</v>
          </cell>
          <cell r="B38">
            <v>-0.28740751690000077</v>
          </cell>
        </row>
        <row r="39">
          <cell r="A39">
            <v>-0.527942900475</v>
          </cell>
          <cell r="B39">
            <v>1.3014699931000002</v>
          </cell>
        </row>
        <row r="46">
          <cell r="B46">
            <v>0</v>
          </cell>
        </row>
        <row r="47">
          <cell r="A47">
            <v>-2.57228324</v>
          </cell>
          <cell r="B47">
            <v>-0.25224297</v>
          </cell>
        </row>
        <row r="48">
          <cell r="A48">
            <v>-5.39800000000028E-05</v>
          </cell>
          <cell r="B48">
            <v>0.09813002</v>
          </cell>
        </row>
        <row r="49">
          <cell r="B49">
            <v>0</v>
          </cell>
        </row>
        <row r="50">
          <cell r="B50">
            <v>-0.068178</v>
          </cell>
        </row>
        <row r="52">
          <cell r="A52">
            <v>0.90128458</v>
          </cell>
          <cell r="B52">
            <v>4.15672085</v>
          </cell>
        </row>
        <row r="54">
          <cell r="A54">
            <v>-1.67105264</v>
          </cell>
          <cell r="B54">
            <v>3.9344299</v>
          </cell>
        </row>
        <row r="55">
          <cell r="A55">
            <v>-20.8205505</v>
          </cell>
          <cell r="B55">
            <v>0</v>
          </cell>
        </row>
        <row r="56">
          <cell r="B56">
            <v>0</v>
          </cell>
        </row>
        <row r="57">
          <cell r="A57">
            <v>-22.491603139999995</v>
          </cell>
          <cell r="B57">
            <v>3.9344299</v>
          </cell>
        </row>
        <row r="58">
          <cell r="A58">
            <v>0.57527874667499</v>
          </cell>
          <cell r="B58">
            <v>-0.20738412325000002</v>
          </cell>
        </row>
        <row r="59">
          <cell r="A59">
            <v>-21.916324393325006</v>
          </cell>
          <cell r="B59">
            <v>3.72704577675</v>
          </cell>
        </row>
        <row r="66">
          <cell r="A66">
            <v>0</v>
          </cell>
          <cell r="B66">
            <v>0</v>
          </cell>
        </row>
        <row r="67">
          <cell r="B67">
            <v>-9.459999999997138E-06</v>
          </cell>
        </row>
        <row r="68">
          <cell r="A68">
            <v>0.0026198100000000037</v>
          </cell>
          <cell r="B68">
            <v>0.0015452400000000002</v>
          </cell>
        </row>
        <row r="69">
          <cell r="A69">
            <v>0.0026198100000000037</v>
          </cell>
          <cell r="B69">
            <v>0.0015452400000000002</v>
          </cell>
        </row>
        <row r="70">
          <cell r="B70">
            <v>0</v>
          </cell>
        </row>
        <row r="71">
          <cell r="A71">
            <v>0.0026198100000000037</v>
          </cell>
          <cell r="B71">
            <v>0.0015452400000000002</v>
          </cell>
        </row>
        <row r="72">
          <cell r="B72">
            <v>0.00522142995</v>
          </cell>
        </row>
        <row r="73">
          <cell r="A73">
            <v>0.0026198100000000037</v>
          </cell>
          <cell r="B73">
            <v>0.00676666995</v>
          </cell>
        </row>
        <row r="80">
          <cell r="B80">
            <v>0</v>
          </cell>
        </row>
        <row r="83">
          <cell r="A83">
            <v>-2.71368658</v>
          </cell>
          <cell r="B83">
            <v>-0.9575117500000001</v>
          </cell>
        </row>
        <row r="84">
          <cell r="A84">
            <v>0.028391969999999996</v>
          </cell>
          <cell r="B84">
            <v>0.5646063699999984</v>
          </cell>
        </row>
        <row r="85">
          <cell r="B85">
            <v>0</v>
          </cell>
        </row>
        <row r="86">
          <cell r="A86">
            <v>-0.0004761900000000878</v>
          </cell>
          <cell r="B86">
            <v>0.648862</v>
          </cell>
        </row>
        <row r="87">
          <cell r="B87">
            <v>0</v>
          </cell>
        </row>
        <row r="88">
          <cell r="A88">
            <v>0.6973247999999997</v>
          </cell>
          <cell r="B88">
            <v>0.009016990000000114</v>
          </cell>
        </row>
        <row r="89">
          <cell r="A89">
            <v>-0.06605180000000019</v>
          </cell>
          <cell r="B89">
            <v>0.3327993200000007</v>
          </cell>
        </row>
        <row r="91">
          <cell r="A91">
            <v>-2.267177</v>
          </cell>
          <cell r="B91">
            <v>5.26445158</v>
          </cell>
        </row>
        <row r="92">
          <cell r="A92">
            <v>-4.321674800000001</v>
          </cell>
          <cell r="B92">
            <v>5.862224509999999</v>
          </cell>
        </row>
        <row r="93">
          <cell r="A93">
            <v>-20.820550499999996</v>
          </cell>
          <cell r="B93">
            <v>0</v>
          </cell>
        </row>
        <row r="94">
          <cell r="A94">
            <v>-1.546594</v>
          </cell>
          <cell r="B94">
            <v>0</v>
          </cell>
        </row>
        <row r="95">
          <cell r="A95">
            <v>-26.688819299999995</v>
          </cell>
          <cell r="B95">
            <v>5.862224509999999</v>
          </cell>
        </row>
        <row r="96">
          <cell r="A96">
            <v>-0.06828612380001005</v>
          </cell>
          <cell r="B96">
            <v>-0.5382701884000005</v>
          </cell>
        </row>
        <row r="97">
          <cell r="A97">
            <v>-26.757105423800006</v>
          </cell>
          <cell r="B97">
            <v>5.323954321599999</v>
          </cell>
        </row>
      </sheetData>
      <sheetData sheetId="12">
        <row r="5">
          <cell r="D5">
            <v>2197.0475895199997</v>
          </cell>
        </row>
        <row r="6">
          <cell r="D6">
            <v>17.221484399999998</v>
          </cell>
        </row>
        <row r="7">
          <cell r="D7">
            <v>324.18846156</v>
          </cell>
        </row>
        <row r="8">
          <cell r="D8">
            <v>149.4258266</v>
          </cell>
        </row>
        <row r="9">
          <cell r="D9">
            <v>1.03923026</v>
          </cell>
        </row>
        <row r="10">
          <cell r="D10">
            <v>86.28628443</v>
          </cell>
        </row>
        <row r="11">
          <cell r="D11">
            <v>129.01042995999998</v>
          </cell>
        </row>
        <row r="12">
          <cell r="D12">
            <v>1.7612511299999998</v>
          </cell>
        </row>
        <row r="13">
          <cell r="D13">
            <v>2905.9805578599994</v>
          </cell>
        </row>
        <row r="15">
          <cell r="D15">
            <v>1895.2337480799997</v>
          </cell>
        </row>
        <row r="16">
          <cell r="D16">
            <v>1184.72769404</v>
          </cell>
        </row>
        <row r="17">
          <cell r="D17">
            <v>373.84604106999996</v>
          </cell>
        </row>
        <row r="18">
          <cell r="D18">
            <v>33.71623192</v>
          </cell>
        </row>
        <row r="19">
          <cell r="D19">
            <v>0.08930967999999999</v>
          </cell>
        </row>
        <row r="20">
          <cell r="D20">
            <v>325.10547276</v>
          </cell>
        </row>
        <row r="21">
          <cell r="D21">
            <v>3812.7184975499995</v>
          </cell>
        </row>
        <row r="22">
          <cell r="D22">
            <v>6718.699055409999</v>
          </cell>
        </row>
        <row r="25">
          <cell r="D25">
            <v>829.250635</v>
          </cell>
        </row>
        <row r="26">
          <cell r="D26">
            <v>82.00586990000001</v>
          </cell>
        </row>
        <row r="27">
          <cell r="D27">
            <v>-29.39763899</v>
          </cell>
        </row>
        <row r="28">
          <cell r="D28">
            <v>174.48091284</v>
          </cell>
        </row>
        <row r="29">
          <cell r="D29">
            <v>1.34044807</v>
          </cell>
        </row>
        <row r="30">
          <cell r="D30">
            <v>1200.78777818</v>
          </cell>
        </row>
        <row r="31">
          <cell r="D31">
            <v>524.060540489999</v>
          </cell>
        </row>
        <row r="32">
          <cell r="D32">
            <v>2782.528545489999</v>
          </cell>
        </row>
        <row r="33">
          <cell r="D33">
            <v>23.9929278</v>
          </cell>
        </row>
        <row r="34">
          <cell r="D34">
            <v>2806.521473289999</v>
          </cell>
        </row>
        <row r="37">
          <cell r="D37">
            <v>477.50251578</v>
          </cell>
        </row>
        <row r="38">
          <cell r="D38">
            <v>15.772448400000002</v>
          </cell>
        </row>
        <row r="39">
          <cell r="D39">
            <v>61.60861774</v>
          </cell>
        </row>
        <row r="40">
          <cell r="D40">
            <v>257.04283168</v>
          </cell>
        </row>
        <row r="41">
          <cell r="D41">
            <v>197.88183100999998</v>
          </cell>
        </row>
        <row r="42">
          <cell r="D42">
            <v>0.1269121</v>
          </cell>
        </row>
        <row r="43">
          <cell r="D43">
            <v>97.55373173</v>
          </cell>
        </row>
        <row r="44">
          <cell r="D44">
            <v>1107.48888844</v>
          </cell>
        </row>
        <row r="46">
          <cell r="D46">
            <v>434.29165622999994</v>
          </cell>
        </row>
        <row r="47">
          <cell r="D47">
            <v>210</v>
          </cell>
        </row>
        <row r="48">
          <cell r="D48">
            <v>931.73923499</v>
          </cell>
        </row>
        <row r="49">
          <cell r="D49">
            <v>1107.9260490899999</v>
          </cell>
        </row>
        <row r="50">
          <cell r="D50">
            <v>27.910604</v>
          </cell>
        </row>
        <row r="51">
          <cell r="D51">
            <v>92.76756157999999</v>
          </cell>
        </row>
        <row r="52">
          <cell r="D52">
            <v>2804.6351058899995</v>
          </cell>
        </row>
        <row r="53">
          <cell r="D53">
            <v>3912.1239943299997</v>
          </cell>
        </row>
        <row r="54">
          <cell r="D54">
            <v>6718.645467619999</v>
          </cell>
        </row>
      </sheetData>
      <sheetData sheetId="14">
        <row r="4">
          <cell r="C4">
            <v>2688.79873563</v>
          </cell>
        </row>
        <row r="5">
          <cell r="C5">
            <v>893.96428222</v>
          </cell>
        </row>
        <row r="6">
          <cell r="C6">
            <v>-319.18782639</v>
          </cell>
        </row>
        <row r="7">
          <cell r="C7">
            <v>355.4554239899998</v>
          </cell>
        </row>
        <row r="8">
          <cell r="C8">
            <v>3619.03061545</v>
          </cell>
        </row>
        <row r="10">
          <cell r="C10">
            <v>644.29165623</v>
          </cell>
        </row>
        <row r="11">
          <cell r="C11">
            <v>493.27496418</v>
          </cell>
        </row>
        <row r="12">
          <cell r="C12">
            <v>1137.5666204099998</v>
          </cell>
        </row>
        <row r="13">
          <cell r="C13">
            <v>325.10547276</v>
          </cell>
        </row>
        <row r="14">
          <cell r="C14">
            <v>812.4611476499998</v>
          </cell>
        </row>
        <row r="15">
          <cell r="C15">
            <v>2806.521473289999</v>
          </cell>
        </row>
        <row r="16">
          <cell r="C16">
            <v>3618.982620939999</v>
          </cell>
        </row>
        <row r="19">
          <cell r="C19">
            <v>0.2894904440896996</v>
          </cell>
        </row>
      </sheetData>
      <sheetData sheetId="16">
        <row r="8">
          <cell r="D8">
            <v>210</v>
          </cell>
          <cell r="E8">
            <v>15.772448400000002</v>
          </cell>
        </row>
        <row r="9">
          <cell r="D9">
            <v>234.29165622999994</v>
          </cell>
          <cell r="E9">
            <v>267.50251578</v>
          </cell>
        </row>
        <row r="10">
          <cell r="D10">
            <v>200</v>
          </cell>
          <cell r="E10">
            <v>210</v>
          </cell>
        </row>
        <row r="11">
          <cell r="D11">
            <v>-325.10547276</v>
          </cell>
          <cell r="E11">
            <v>0</v>
          </cell>
        </row>
        <row r="12">
          <cell r="D12">
            <v>812.46114765</v>
          </cell>
        </row>
        <row r="14">
          <cell r="D14">
            <v>2.39</v>
          </cell>
        </row>
        <row r="15">
          <cell r="D15">
            <v>0.2894904440896996</v>
          </cell>
        </row>
      </sheetData>
      <sheetData sheetId="20">
        <row r="5">
          <cell r="A5">
            <v>2.3110500000000007</v>
          </cell>
          <cell r="B5">
            <v>2.5283500000000005</v>
          </cell>
        </row>
        <row r="6">
          <cell r="A6">
            <v>9.682351999999998</v>
          </cell>
          <cell r="B6">
            <v>9.309145999999998</v>
          </cell>
        </row>
        <row r="7">
          <cell r="A7">
            <v>0.1798059999999999</v>
          </cell>
          <cell r="B7">
            <v>0.34924299999999997</v>
          </cell>
        </row>
        <row r="8">
          <cell r="A8">
            <v>1.6847480000000004</v>
          </cell>
          <cell r="B8">
            <v>1.0325369999999998</v>
          </cell>
        </row>
        <row r="9">
          <cell r="A9">
            <v>13.857956</v>
          </cell>
          <cell r="B9">
            <v>13.219275999999997</v>
          </cell>
        </row>
        <row r="10">
          <cell r="A10">
            <v>1.5990909999999996</v>
          </cell>
          <cell r="B10">
            <v>-2.069692999999999</v>
          </cell>
        </row>
        <row r="11">
          <cell r="A11">
            <v>15.457047</v>
          </cell>
          <cell r="B11">
            <v>11.149582999999998</v>
          </cell>
        </row>
      </sheetData>
      <sheetData sheetId="53">
        <row r="131">
          <cell r="H131">
            <v>18.758759894459104</v>
          </cell>
          <cell r="I131">
            <v>16.384089709762534</v>
          </cell>
          <cell r="J131">
            <v>-22.204300791556733</v>
          </cell>
        </row>
        <row r="132">
          <cell r="H132">
            <v>18.498667546174147</v>
          </cell>
          <cell r="I132">
            <v>16.354868073878635</v>
          </cell>
          <cell r="J132">
            <v>-22.926134564643796</v>
          </cell>
        </row>
        <row r="133">
          <cell r="H133">
            <v>18.870131926121367</v>
          </cell>
          <cell r="I133">
            <v>17.550870712401057</v>
          </cell>
          <cell r="J133">
            <v>-23.742005277044854</v>
          </cell>
        </row>
        <row r="134">
          <cell r="H134">
            <v>18.702744063324538</v>
          </cell>
          <cell r="I134">
            <v>18.702744063324538</v>
          </cell>
          <cell r="J134">
            <v>-23.150817941952504</v>
          </cell>
        </row>
        <row r="135">
          <cell r="H135">
            <v>17.62490765171504</v>
          </cell>
          <cell r="I135">
            <v>19.241002638522424</v>
          </cell>
          <cell r="J135">
            <v>-21.886965699208446</v>
          </cell>
        </row>
        <row r="136">
          <cell r="H136">
            <v>16.55068601583114</v>
          </cell>
          <cell r="I136">
            <v>20.013746701846962</v>
          </cell>
          <cell r="J136">
            <v>-23.620817941952502</v>
          </cell>
        </row>
        <row r="137">
          <cell r="H137">
            <v>16.266477572559367</v>
          </cell>
          <cell r="I137">
            <v>18.608166226912928</v>
          </cell>
          <cell r="J137">
            <v>-21.86017150395778</v>
          </cell>
        </row>
        <row r="138">
          <cell r="H138">
            <v>17.968984168865433</v>
          </cell>
          <cell r="I138">
            <v>17.87003957783641</v>
          </cell>
          <cell r="J138">
            <v>-23.48879947229551</v>
          </cell>
        </row>
        <row r="139">
          <cell r="H139">
            <v>17.06481530343008</v>
          </cell>
          <cell r="I139">
            <v>17.724445910290243</v>
          </cell>
          <cell r="J139">
            <v>-22.21618733509235</v>
          </cell>
        </row>
        <row r="140">
          <cell r="H140">
            <v>16.825831134564652</v>
          </cell>
          <cell r="I140">
            <v>17.749313984168865</v>
          </cell>
          <cell r="J140">
            <v>-22.488153034300787</v>
          </cell>
        </row>
        <row r="141">
          <cell r="H141">
            <v>16.82757255936675</v>
          </cell>
          <cell r="I141">
            <v>18.443667546174147</v>
          </cell>
          <cell r="J141">
            <v>-22.057651715039576</v>
          </cell>
        </row>
        <row r="142">
          <cell r="H142">
            <v>16.635052770448553</v>
          </cell>
          <cell r="I142">
            <v>19.40550131926122</v>
          </cell>
          <cell r="J142">
            <v>-22.05228232189974</v>
          </cell>
        </row>
        <row r="143">
          <cell r="H143">
            <v>16.069182058047495</v>
          </cell>
          <cell r="I143">
            <v>20.290817941952504</v>
          </cell>
          <cell r="J143">
            <v>-22.18939313984169</v>
          </cell>
        </row>
        <row r="144">
          <cell r="H144">
            <v>16.445145118733514</v>
          </cell>
          <cell r="I144">
            <v>21.128522427440636</v>
          </cell>
          <cell r="J144">
            <v>-21.813430079155673</v>
          </cell>
        </row>
        <row r="145">
          <cell r="H145">
            <v>15.441160949868063</v>
          </cell>
          <cell r="I145">
            <v>21.27889182058047</v>
          </cell>
          <cell r="J145">
            <v>-21.33324538258576</v>
          </cell>
        </row>
        <row r="146">
          <cell r="H146">
            <v>14.773773087071234</v>
          </cell>
          <cell r="I146">
            <v>20.842374670184697</v>
          </cell>
          <cell r="J146">
            <v>-22.099577836411612</v>
          </cell>
        </row>
        <row r="147">
          <cell r="H147">
            <v>14.368680738786274</v>
          </cell>
          <cell r="I147">
            <v>21.063931398416877</v>
          </cell>
          <cell r="J147">
            <v>-22.471688654353564</v>
          </cell>
        </row>
        <row r="148">
          <cell r="H148">
            <v>14.786886543535623</v>
          </cell>
          <cell r="I148">
            <v>19.668153034300794</v>
          </cell>
          <cell r="J148">
            <v>-23.471688654353564</v>
          </cell>
        </row>
        <row r="149">
          <cell r="H149">
            <v>13.873403693931401</v>
          </cell>
          <cell r="I149">
            <v>19.744116094986815</v>
          </cell>
          <cell r="J149">
            <v>-24.088337730870713</v>
          </cell>
        </row>
        <row r="150">
          <cell r="H150">
            <v>13.766662269129284</v>
          </cell>
          <cell r="I150">
            <v>18.647928759894455</v>
          </cell>
          <cell r="J150">
            <v>-23.6673746701847</v>
          </cell>
        </row>
        <row r="151">
          <cell r="H151">
            <v>13.409960422163593</v>
          </cell>
          <cell r="I151">
            <v>19.214709762532976</v>
          </cell>
          <cell r="J151">
            <v>-24.38687335092348</v>
          </cell>
        </row>
        <row r="152">
          <cell r="H152">
            <v>14.562796833773092</v>
          </cell>
          <cell r="I152">
            <v>20.20263852242745</v>
          </cell>
          <cell r="J152">
            <v>-24.916094986807387</v>
          </cell>
        </row>
        <row r="153">
          <cell r="H153">
            <v>14.45211081794195</v>
          </cell>
          <cell r="I153">
            <v>19.399340369393137</v>
          </cell>
          <cell r="J153">
            <v>-24.828891820580473</v>
          </cell>
        </row>
        <row r="154">
          <cell r="H154">
            <v>14.183350923482848</v>
          </cell>
          <cell r="I154">
            <v>19.691266490765173</v>
          </cell>
          <cell r="J154">
            <v>-25.03168865435356</v>
          </cell>
        </row>
        <row r="155">
          <cell r="H155">
            <v>14.311926121372032</v>
          </cell>
          <cell r="I155">
            <v>20.71034300791556</v>
          </cell>
          <cell r="J155">
            <v>-25.33187335092348</v>
          </cell>
        </row>
        <row r="156">
          <cell r="H156">
            <v>14.230870712401057</v>
          </cell>
          <cell r="I156">
            <v>20.266490765171497</v>
          </cell>
          <cell r="J156">
            <v>-25.017150395778366</v>
          </cell>
        </row>
        <row r="157">
          <cell r="H157">
            <v>15.42200527704486</v>
          </cell>
          <cell r="I157">
            <v>18.720158311345642</v>
          </cell>
          <cell r="J157">
            <v>-26.860316622691293</v>
          </cell>
        </row>
        <row r="158">
          <cell r="H158">
            <v>15.648060686015839</v>
          </cell>
          <cell r="I158">
            <v>17.857823218997368</v>
          </cell>
          <cell r="J158">
            <v>-26.238482849604218</v>
          </cell>
        </row>
        <row r="159">
          <cell r="H159">
            <v>15.334709762532974</v>
          </cell>
          <cell r="I159">
            <v>18.369010554089705</v>
          </cell>
          <cell r="J159">
            <v>-26.84866754617415</v>
          </cell>
        </row>
        <row r="160">
          <cell r="H160">
            <v>16.10988126649076</v>
          </cell>
          <cell r="I160">
            <v>18.385606860158305</v>
          </cell>
          <cell r="J160">
            <v>-29.404630606860167</v>
          </cell>
        </row>
        <row r="161">
          <cell r="H161">
            <v>15.326715039577834</v>
          </cell>
          <cell r="I161">
            <v>19.61431398416886</v>
          </cell>
          <cell r="J161">
            <v>-29.495184696569922</v>
          </cell>
        </row>
        <row r="162">
          <cell r="H162">
            <v>14.676583113456473</v>
          </cell>
          <cell r="I162">
            <v>19.228034300791563</v>
          </cell>
          <cell r="J162">
            <v>-28.166424802110818</v>
          </cell>
        </row>
        <row r="163">
          <cell r="H163">
            <v>15.881583113456472</v>
          </cell>
          <cell r="I163">
            <v>20.400052770448553</v>
          </cell>
          <cell r="J163">
            <v>-27.15931398416886</v>
          </cell>
        </row>
        <row r="164">
          <cell r="H164">
            <v>15.910580474934036</v>
          </cell>
          <cell r="I164">
            <v>20.23116094986807</v>
          </cell>
          <cell r="J164">
            <v>-25.712110817941948</v>
          </cell>
        </row>
        <row r="165">
          <cell r="H165">
            <v>16.185356200527707</v>
          </cell>
          <cell r="I165">
            <v>19.18667546174143</v>
          </cell>
          <cell r="J165">
            <v>-24.480870712401057</v>
          </cell>
        </row>
        <row r="166">
          <cell r="H166">
            <v>16.0639709762533</v>
          </cell>
          <cell r="I166">
            <v>18.834419525065968</v>
          </cell>
          <cell r="J166">
            <v>-26.48220316622691</v>
          </cell>
        </row>
        <row r="167">
          <cell r="H167">
            <v>15.374472295514508</v>
          </cell>
          <cell r="I167">
            <v>18.111939313984166</v>
          </cell>
          <cell r="J167">
            <v>-28.39201846965699</v>
          </cell>
        </row>
        <row r="168">
          <cell r="H168">
            <v>15.26791556728233</v>
          </cell>
          <cell r="I168">
            <v>17.048918205804753</v>
          </cell>
          <cell r="J168">
            <v>-27.97087071240105</v>
          </cell>
        </row>
        <row r="169">
          <cell r="H169">
            <v>16.04956464379947</v>
          </cell>
          <cell r="I169">
            <v>18.193364116094997</v>
          </cell>
          <cell r="J169">
            <v>-27.617981530343002</v>
          </cell>
        </row>
        <row r="170">
          <cell r="H170">
            <v>16.405936675461746</v>
          </cell>
          <cell r="I170">
            <v>19.40725593667547</v>
          </cell>
          <cell r="J170">
            <v>-29.207519788918198</v>
          </cell>
        </row>
        <row r="171">
          <cell r="H171">
            <v>15.430343007915567</v>
          </cell>
          <cell r="I171">
            <v>19.81688654353563</v>
          </cell>
          <cell r="J171">
            <v>-29.0287598944591</v>
          </cell>
        </row>
        <row r="172">
          <cell r="H172">
            <v>15.600343007915555</v>
          </cell>
          <cell r="I172">
            <v>19.98688654353562</v>
          </cell>
          <cell r="J172">
            <v>-28.858759894459112</v>
          </cell>
        </row>
        <row r="173">
          <cell r="H173">
            <v>19.449089709762532</v>
          </cell>
          <cell r="I173">
            <v>32.90555408970975</v>
          </cell>
          <cell r="J173">
            <v>-27.450646437994727</v>
          </cell>
        </row>
        <row r="174">
          <cell r="H174">
            <v>21.29164907651716</v>
          </cell>
          <cell r="I174">
            <v>40.75075197889183</v>
          </cell>
          <cell r="J174">
            <v>-25.212308707124002</v>
          </cell>
        </row>
        <row r="175">
          <cell r="H175">
            <v>23.37641160949869</v>
          </cell>
          <cell r="I175">
            <v>45.83683377308708</v>
          </cell>
          <cell r="J175">
            <v>-24.018047493403685</v>
          </cell>
        </row>
        <row r="176">
          <cell r="H176">
            <v>21.105277044854873</v>
          </cell>
          <cell r="I176">
            <v>39.1131926121372</v>
          </cell>
          <cell r="J176">
            <v>-23.58469656992085</v>
          </cell>
        </row>
        <row r="177">
          <cell r="H177">
            <v>20.02877308707123</v>
          </cell>
          <cell r="I177">
            <v>37.47600263852242</v>
          </cell>
          <cell r="J177">
            <v>-22.121622691292885</v>
          </cell>
        </row>
        <row r="178">
          <cell r="H178">
            <v>21.60505277044855</v>
          </cell>
          <cell r="I178">
            <v>33.544366754617414</v>
          </cell>
          <cell r="J178">
            <v>-21.204973614775724</v>
          </cell>
        </row>
        <row r="179">
          <cell r="H179">
            <v>21.19060686015831</v>
          </cell>
          <cell r="I179">
            <v>32.20643799472296</v>
          </cell>
          <cell r="J179">
            <v>-21.223641160949867</v>
          </cell>
        </row>
        <row r="180">
          <cell r="H180">
            <v>19.99139841688654</v>
          </cell>
          <cell r="I180">
            <v>32.45841688654353</v>
          </cell>
          <cell r="J180">
            <v>-20.410976253298152</v>
          </cell>
        </row>
        <row r="181">
          <cell r="H181">
            <v>19.723733509234826</v>
          </cell>
          <cell r="I181">
            <v>29.585211081794192</v>
          </cell>
          <cell r="J181">
            <v>-22.261754617414255</v>
          </cell>
        </row>
        <row r="182">
          <cell r="H182">
            <v>17.556226912928764</v>
          </cell>
          <cell r="I182">
            <v>25.010052770448553</v>
          </cell>
          <cell r="J182">
            <v>-21.32899736147757</v>
          </cell>
        </row>
        <row r="183">
          <cell r="H183">
            <v>17.09920844327177</v>
          </cell>
          <cell r="I183">
            <v>26.89472295514512</v>
          </cell>
          <cell r="J183">
            <v>-20.92849604221636</v>
          </cell>
        </row>
        <row r="184">
          <cell r="H184">
            <v>18.675026385224278</v>
          </cell>
          <cell r="I184">
            <v>25.436240105540897</v>
          </cell>
          <cell r="J184">
            <v>-21.00175461741425</v>
          </cell>
        </row>
        <row r="185">
          <cell r="H185">
            <v>18.160211081794195</v>
          </cell>
          <cell r="I185">
            <v>24.4596833773087</v>
          </cell>
          <cell r="J185">
            <v>-21.516569920844326</v>
          </cell>
        </row>
        <row r="186">
          <cell r="H186">
            <v>17.556319261213723</v>
          </cell>
          <cell r="I186">
            <v>21.711992084432715</v>
          </cell>
          <cell r="J186">
            <v>-21.592757255936675</v>
          </cell>
        </row>
        <row r="187">
          <cell r="H187">
            <v>20.428773087071235</v>
          </cell>
          <cell r="I187">
            <v>25.07916886543535</v>
          </cell>
          <cell r="J187">
            <v>-22.81001319261214</v>
          </cell>
        </row>
        <row r="188">
          <cell r="H188">
            <v>18.418416886543532</v>
          </cell>
          <cell r="I188">
            <v>24.58596306068602</v>
          </cell>
          <cell r="J188">
            <v>-21.357308707124005</v>
          </cell>
        </row>
        <row r="189">
          <cell r="H189">
            <v>20.292532981530343</v>
          </cell>
          <cell r="I189">
            <v>27.08672823218997</v>
          </cell>
          <cell r="J189">
            <v>-20.93437994722955</v>
          </cell>
        </row>
        <row r="190">
          <cell r="H190">
            <v>20.60831134564644</v>
          </cell>
          <cell r="I190">
            <v>28.457915567282328</v>
          </cell>
          <cell r="J190">
            <v>-19.827044854881265</v>
          </cell>
        </row>
        <row r="191">
          <cell r="H191">
            <v>18.31406332453826</v>
          </cell>
          <cell r="I191">
            <v>26.658390501319268</v>
          </cell>
          <cell r="J191">
            <v>-19.68065963060686</v>
          </cell>
        </row>
        <row r="192">
          <cell r="H192">
            <v>21.206345646438002</v>
          </cell>
          <cell r="I192">
            <v>26.417427440633254</v>
          </cell>
          <cell r="J192">
            <v>-19.426899736147753</v>
          </cell>
        </row>
        <row r="193">
          <cell r="H193">
            <v>22.88610817941953</v>
          </cell>
          <cell r="I193">
            <v>30.96658311345646</v>
          </cell>
          <cell r="J193">
            <v>-19.69304749340369</v>
          </cell>
        </row>
        <row r="194">
          <cell r="H194">
            <v>26.3220580474934</v>
          </cell>
          <cell r="I194">
            <v>33.017308707124016</v>
          </cell>
          <cell r="J194">
            <v>-19.68717678100264</v>
          </cell>
        </row>
        <row r="195">
          <cell r="H195">
            <v>26.04174142480211</v>
          </cell>
          <cell r="I195">
            <v>31.846490765171495</v>
          </cell>
          <cell r="J195">
            <v>-18.945065963060685</v>
          </cell>
        </row>
        <row r="196">
          <cell r="H196">
            <v>25.31807387862797</v>
          </cell>
          <cell r="I196">
            <v>31.28773087071241</v>
          </cell>
          <cell r="J196">
            <v>-19.833641160949867</v>
          </cell>
        </row>
        <row r="197">
          <cell r="H197">
            <v>26.125778364116094</v>
          </cell>
          <cell r="I197">
            <v>32.09543535620052</v>
          </cell>
          <cell r="J197">
            <v>-20.081345646437995</v>
          </cell>
        </row>
        <row r="198">
          <cell r="H198">
            <v>26.126108179419525</v>
          </cell>
          <cell r="I198">
            <v>28.863575197889183</v>
          </cell>
          <cell r="J198">
            <v>-19.520329815303434</v>
          </cell>
        </row>
        <row r="199">
          <cell r="H199">
            <v>29.09050131926122</v>
          </cell>
          <cell r="I199">
            <v>29.156464379947238</v>
          </cell>
          <cell r="J199">
            <v>-19.39234828496042</v>
          </cell>
        </row>
        <row r="200">
          <cell r="H200">
            <v>28.211108179419526</v>
          </cell>
          <cell r="I200">
            <v>23.956490765171495</v>
          </cell>
          <cell r="J200">
            <v>-19.183350923482855</v>
          </cell>
        </row>
        <row r="201">
          <cell r="H201">
            <v>28.523905013192618</v>
          </cell>
          <cell r="I201">
            <v>24.23630606860158</v>
          </cell>
          <cell r="J201">
            <v>-18.01303430079156</v>
          </cell>
        </row>
        <row r="202">
          <cell r="H202">
            <v>28.59023746701847</v>
          </cell>
          <cell r="I202">
            <v>23.049340369393136</v>
          </cell>
          <cell r="J202">
            <v>-17.946701846965702</v>
          </cell>
        </row>
        <row r="203">
          <cell r="H203">
            <v>28.2796833773087</v>
          </cell>
          <cell r="I203">
            <v>23.068601583113463</v>
          </cell>
          <cell r="J203">
            <v>-18.29023746701847</v>
          </cell>
        </row>
        <row r="204">
          <cell r="H204">
            <v>26.770461741424796</v>
          </cell>
          <cell r="I204">
            <v>22.120065963060682</v>
          </cell>
          <cell r="J204">
            <v>-19.502625329815302</v>
          </cell>
        </row>
        <row r="205">
          <cell r="H205">
            <v>25.893905013192615</v>
          </cell>
          <cell r="I205">
            <v>19.89126649076517</v>
          </cell>
          <cell r="J205">
            <v>-19.521662269129287</v>
          </cell>
        </row>
        <row r="206">
          <cell r="H206">
            <v>23.768918205804745</v>
          </cell>
          <cell r="I206">
            <v>15.490554089709754</v>
          </cell>
          <cell r="J206">
            <v>-20.063535620052775</v>
          </cell>
        </row>
        <row r="207">
          <cell r="H207">
            <v>25.20858839050132</v>
          </cell>
          <cell r="I207">
            <v>18.28246701846966</v>
          </cell>
          <cell r="J207">
            <v>-19.54734828496042</v>
          </cell>
        </row>
        <row r="208">
          <cell r="H208">
            <v>23.171213720316615</v>
          </cell>
          <cell r="I208">
            <v>18.19100263852242</v>
          </cell>
          <cell r="J208">
            <v>-19.308997361477573</v>
          </cell>
        </row>
        <row r="209">
          <cell r="H209">
            <v>22.7642216358839</v>
          </cell>
          <cell r="I209">
            <v>16.250369393139835</v>
          </cell>
          <cell r="J209">
            <v>-18.710052770448556</v>
          </cell>
        </row>
        <row r="210">
          <cell r="H210">
            <v>21.531477572559368</v>
          </cell>
          <cell r="I210">
            <v>14.094142480211076</v>
          </cell>
          <cell r="J210">
            <v>-17.106385224274405</v>
          </cell>
        </row>
        <row r="211">
          <cell r="H211">
            <v>19.673205804749337</v>
          </cell>
          <cell r="I211">
            <v>14.495105540897093</v>
          </cell>
          <cell r="J211">
            <v>-16.738403693931396</v>
          </cell>
        </row>
        <row r="212">
          <cell r="H212">
            <v>19.177928759894456</v>
          </cell>
          <cell r="I212">
            <v>13.900883905013188</v>
          </cell>
          <cell r="J212">
            <v>-17.629459102902374</v>
          </cell>
        </row>
        <row r="213">
          <cell r="H213">
            <v>20.83058047493403</v>
          </cell>
          <cell r="I213">
            <v>12.750105540897088</v>
          </cell>
          <cell r="J213">
            <v>-18.28551451187335</v>
          </cell>
        </row>
        <row r="214">
          <cell r="H214">
            <v>21.387361477572554</v>
          </cell>
          <cell r="I214">
            <v>14.922981530343009</v>
          </cell>
          <cell r="J214">
            <v>-17.89364116094987</v>
          </cell>
        </row>
        <row r="215">
          <cell r="H215">
            <v>21.386886543535624</v>
          </cell>
          <cell r="I215">
            <v>12.894142480211073</v>
          </cell>
          <cell r="J215">
            <v>-17.613773087071245</v>
          </cell>
        </row>
        <row r="216">
          <cell r="H216">
            <v>19.19393139841688</v>
          </cell>
          <cell r="I216">
            <v>13.32321899736148</v>
          </cell>
          <cell r="J216">
            <v>-19.26253298153034</v>
          </cell>
        </row>
        <row r="217">
          <cell r="H217">
            <v>17.543482849604224</v>
          </cell>
          <cell r="I217">
            <v>13.51973614775725</v>
          </cell>
          <cell r="J217">
            <v>-18.637255936675466</v>
          </cell>
        </row>
        <row r="218">
          <cell r="H218">
            <v>16.621833773087076</v>
          </cell>
          <cell r="I218">
            <v>12.762994722955142</v>
          </cell>
          <cell r="J218">
            <v>-19.49294195250659</v>
          </cell>
        </row>
        <row r="219">
          <cell r="H219">
            <v>14.561978891820587</v>
          </cell>
          <cell r="I219">
            <v>13.143773087071239</v>
          </cell>
          <cell r="J219">
            <v>-19.474960422163583</v>
          </cell>
        </row>
        <row r="220">
          <cell r="H220">
            <v>14.454591029023739</v>
          </cell>
          <cell r="I220">
            <v>13.10234828496042</v>
          </cell>
          <cell r="J220">
            <v>-20.637757255936677</v>
          </cell>
        </row>
        <row r="221">
          <cell r="H221">
            <v>13.418627968337724</v>
          </cell>
          <cell r="I221">
            <v>10.78010554089709</v>
          </cell>
          <cell r="J221">
            <v>-21.310923482849603</v>
          </cell>
        </row>
        <row r="222">
          <cell r="H222">
            <v>14.193588390501318</v>
          </cell>
          <cell r="I222">
            <v>10.862453825857514</v>
          </cell>
          <cell r="J222">
            <v>-20.568944591029023</v>
          </cell>
        </row>
        <row r="223">
          <cell r="H223">
            <v>14.158865435356198</v>
          </cell>
          <cell r="I223">
            <v>10.95965699208444</v>
          </cell>
          <cell r="J223">
            <v>-20.570686015831136</v>
          </cell>
        </row>
        <row r="224">
          <cell r="H224">
            <v>16.004274406332456</v>
          </cell>
          <cell r="I224">
            <v>12.343324538258571</v>
          </cell>
          <cell r="J224">
            <v>-19.780686015831137</v>
          </cell>
        </row>
        <row r="225">
          <cell r="H225">
            <v>15.775567282321902</v>
          </cell>
          <cell r="I225">
            <v>12.444432717678097</v>
          </cell>
          <cell r="J225">
            <v>-18.294353562005277</v>
          </cell>
        </row>
        <row r="226">
          <cell r="H226">
            <v>16.099604221635886</v>
          </cell>
          <cell r="I226">
            <v>11.713060686015837</v>
          </cell>
          <cell r="J226">
            <v>-18.827836411609496</v>
          </cell>
        </row>
        <row r="227">
          <cell r="H227">
            <v>17.438957783641158</v>
          </cell>
          <cell r="I227">
            <v>11.799116094986815</v>
          </cell>
          <cell r="J227">
            <v>-17.653390501319258</v>
          </cell>
        </row>
        <row r="228">
          <cell r="H228">
            <v>16.239511873350928</v>
          </cell>
          <cell r="I228">
            <v>12.677506596306067</v>
          </cell>
          <cell r="J228">
            <v>-17.86339050131926</v>
          </cell>
        </row>
        <row r="229">
          <cell r="H229">
            <v>16.718641160949872</v>
          </cell>
          <cell r="I229">
            <v>12.20017150395779</v>
          </cell>
          <cell r="J229">
            <v>-17.878984168865436</v>
          </cell>
        </row>
        <row r="230">
          <cell r="H230">
            <v>17.495197889182066</v>
          </cell>
          <cell r="I230">
            <v>12.416042216358846</v>
          </cell>
          <cell r="J230">
            <v>-16.442796833773087</v>
          </cell>
        </row>
        <row r="231">
          <cell r="H231">
            <v>16.5952506596306</v>
          </cell>
          <cell r="I231">
            <v>12.373614775725592</v>
          </cell>
          <cell r="J231">
            <v>-15.891556728232189</v>
          </cell>
        </row>
        <row r="232">
          <cell r="H232">
            <v>17.020751978891823</v>
          </cell>
          <cell r="I232">
            <v>12.568245382585758</v>
          </cell>
          <cell r="J232">
            <v>-16.05972295514512</v>
          </cell>
        </row>
        <row r="233">
          <cell r="H233">
            <v>16.776345646438003</v>
          </cell>
          <cell r="I233">
            <v>12.323839050131923</v>
          </cell>
          <cell r="J233">
            <v>-16.83183377308707</v>
          </cell>
        </row>
        <row r="234">
          <cell r="H234">
            <v>15.252361477572556</v>
          </cell>
          <cell r="I234">
            <v>12.21806068601584</v>
          </cell>
          <cell r="J234">
            <v>-17.036556728232185</v>
          </cell>
        </row>
        <row r="235">
          <cell r="H235">
            <v>15.662269129287594</v>
          </cell>
          <cell r="I235">
            <v>12.69393139841688</v>
          </cell>
          <cell r="J235">
            <v>-17.81398416886544</v>
          </cell>
        </row>
        <row r="236">
          <cell r="H236">
            <v>14.939841688654354</v>
          </cell>
          <cell r="I236">
            <v>12.598153034300793</v>
          </cell>
          <cell r="J236">
            <v>-18.536411609498685</v>
          </cell>
        </row>
        <row r="237">
          <cell r="H237">
            <v>14.725897097625335</v>
          </cell>
          <cell r="I237">
            <v>11.658614775725596</v>
          </cell>
          <cell r="J237">
            <v>-17.95879947229551</v>
          </cell>
        </row>
        <row r="238">
          <cell r="H238">
            <v>14.89869393139842</v>
          </cell>
          <cell r="I238">
            <v>11.468614775725591</v>
          </cell>
          <cell r="J238">
            <v>-18.148799472295515</v>
          </cell>
        </row>
        <row r="239">
          <cell r="H239">
            <v>14.670118733509234</v>
          </cell>
          <cell r="I239">
            <v>11.800725593667543</v>
          </cell>
          <cell r="J239">
            <v>-18.443337730870716</v>
          </cell>
        </row>
        <row r="240">
          <cell r="H240">
            <v>15.049656992084437</v>
          </cell>
          <cell r="I240">
            <v>11.883430079155673</v>
          </cell>
          <cell r="J240">
            <v>-18.49255936675462</v>
          </cell>
        </row>
        <row r="241">
          <cell r="H241">
            <v>15.133641160949871</v>
          </cell>
          <cell r="I241">
            <v>13.055804749340375</v>
          </cell>
          <cell r="J241">
            <v>-19.892744063324535</v>
          </cell>
        </row>
        <row r="242">
          <cell r="H242">
            <v>16.308496042216355</v>
          </cell>
          <cell r="I242">
            <v>13.109287598944583</v>
          </cell>
          <cell r="J242">
            <v>-19.212612137203166</v>
          </cell>
        </row>
        <row r="243">
          <cell r="H243">
            <v>14.682585751978891</v>
          </cell>
          <cell r="I243">
            <v>11.384432717678095</v>
          </cell>
          <cell r="J243">
            <v>-17.17757255936676</v>
          </cell>
        </row>
        <row r="244">
          <cell r="H244">
            <v>14.404881266490762</v>
          </cell>
          <cell r="I244">
            <v>12.59089709762533</v>
          </cell>
          <cell r="J244">
            <v>-16.56477572559367</v>
          </cell>
        </row>
        <row r="245">
          <cell r="H245">
            <v>14.08153034300792</v>
          </cell>
          <cell r="I245">
            <v>11.871767810026391</v>
          </cell>
          <cell r="J245">
            <v>-17.316886543535617</v>
          </cell>
        </row>
        <row r="246">
          <cell r="H246">
            <v>13.974050131926113</v>
          </cell>
          <cell r="I246">
            <v>14.336846965699202</v>
          </cell>
          <cell r="J246">
            <v>-17.985052770448554</v>
          </cell>
        </row>
        <row r="247">
          <cell r="H247">
            <v>12.842401055408978</v>
          </cell>
          <cell r="I247">
            <v>12.61153034300792</v>
          </cell>
          <cell r="J247">
            <v>-18.654960422163583</v>
          </cell>
        </row>
        <row r="248">
          <cell r="H248">
            <v>13.810237467018474</v>
          </cell>
          <cell r="I248">
            <v>12.32606860158311</v>
          </cell>
          <cell r="J248">
            <v>-20.226701846965696</v>
          </cell>
        </row>
        <row r="249">
          <cell r="H249">
            <v>13.903812664907655</v>
          </cell>
          <cell r="I249">
            <v>11.661068601583104</v>
          </cell>
          <cell r="J249">
            <v>-19.572440633245385</v>
          </cell>
        </row>
        <row r="250">
          <cell r="H250">
            <v>13.838627968337725</v>
          </cell>
          <cell r="I250">
            <v>11.463957783641156</v>
          </cell>
          <cell r="J250">
            <v>-19.43973614775726</v>
          </cell>
        </row>
        <row r="251">
          <cell r="H251">
            <v>12.60643799472296</v>
          </cell>
          <cell r="I251">
            <v>10.627546174142473</v>
          </cell>
          <cell r="J251">
            <v>-18.36321899736148</v>
          </cell>
        </row>
        <row r="252">
          <cell r="H252">
            <v>13.174379947229546</v>
          </cell>
          <cell r="I252">
            <v>9.645356200527708</v>
          </cell>
          <cell r="J252">
            <v>-16.970738786279682</v>
          </cell>
        </row>
        <row r="253">
          <cell r="H253">
            <v>13.635936675461743</v>
          </cell>
          <cell r="I253">
            <v>8.886596306068604</v>
          </cell>
          <cell r="J253">
            <v>-17.102849604221632</v>
          </cell>
        </row>
        <row r="254">
          <cell r="H254">
            <v>14.45047493403694</v>
          </cell>
          <cell r="I254">
            <v>8.777651715039575</v>
          </cell>
          <cell r="J254">
            <v>-17.145831134564645</v>
          </cell>
        </row>
        <row r="255">
          <cell r="H255">
            <v>14.763588390501319</v>
          </cell>
          <cell r="I255">
            <v>10.475989445910294</v>
          </cell>
          <cell r="J255">
            <v>-17.954089709762535</v>
          </cell>
        </row>
        <row r="256">
          <cell r="H256">
            <v>13.90345646437995</v>
          </cell>
          <cell r="I256">
            <v>9.319023746701852</v>
          </cell>
          <cell r="J256">
            <v>-18.088627968337732</v>
          </cell>
        </row>
        <row r="257">
          <cell r="H257">
            <v>13.90345646437995</v>
          </cell>
          <cell r="I257">
            <v>9.319023746701852</v>
          </cell>
          <cell r="J257">
            <v>-18.088627968337732</v>
          </cell>
        </row>
        <row r="258">
          <cell r="H258">
            <v>14.768456464379952</v>
          </cell>
          <cell r="I258">
            <v>10.184023746701854</v>
          </cell>
          <cell r="J258">
            <v>-17.22362796833773</v>
          </cell>
        </row>
        <row r="259">
          <cell r="H259">
            <v>13.532493403693934</v>
          </cell>
          <cell r="I259">
            <v>11.124841688654357</v>
          </cell>
          <cell r="J259">
            <v>-18.09679419525066</v>
          </cell>
        </row>
        <row r="260">
          <cell r="H260">
            <v>13.252216358839057</v>
          </cell>
          <cell r="I260">
            <v>12.32873350923483</v>
          </cell>
          <cell r="J260">
            <v>-19.0367018469657</v>
          </cell>
        </row>
        <row r="261">
          <cell r="H261">
            <v>12.573364116094993</v>
          </cell>
          <cell r="I261">
            <v>12.375474934036944</v>
          </cell>
          <cell r="J261">
            <v>-19.451701846965697</v>
          </cell>
        </row>
        <row r="262">
          <cell r="H262">
            <v>12.573364116094993</v>
          </cell>
          <cell r="I262">
            <v>12.375474934036944</v>
          </cell>
          <cell r="J262">
            <v>-19.451701846965697</v>
          </cell>
        </row>
        <row r="263">
          <cell r="H263">
            <v>13.13211081794195</v>
          </cell>
          <cell r="I263">
            <v>13.725778364116096</v>
          </cell>
          <cell r="J263">
            <v>-20.443087071240107</v>
          </cell>
        </row>
        <row r="264">
          <cell r="H264">
            <v>12.369683377308704</v>
          </cell>
          <cell r="I264">
            <v>13.359129287598947</v>
          </cell>
          <cell r="J264">
            <v>-20.842717678100264</v>
          </cell>
        </row>
        <row r="265">
          <cell r="H265">
            <v>12.278443271767806</v>
          </cell>
          <cell r="I265">
            <v>14.587150395778359</v>
          </cell>
          <cell r="J265">
            <v>-22.41812664907652</v>
          </cell>
        </row>
        <row r="266">
          <cell r="H266">
            <v>12.040184696569916</v>
          </cell>
          <cell r="I266">
            <v>15.866042216358842</v>
          </cell>
          <cell r="J266">
            <v>-22.689366754617417</v>
          </cell>
        </row>
        <row r="267">
          <cell r="H267">
            <v>11.758443271767803</v>
          </cell>
          <cell r="I267">
            <v>14.990633245382583</v>
          </cell>
          <cell r="J267">
            <v>-22.575329815303434</v>
          </cell>
        </row>
        <row r="268">
          <cell r="H268">
            <v>11.749683377308699</v>
          </cell>
          <cell r="I268">
            <v>14.586094986807382</v>
          </cell>
          <cell r="J268">
            <v>-23.375646437994725</v>
          </cell>
        </row>
        <row r="269">
          <cell r="H269">
            <v>11.261662269129282</v>
          </cell>
          <cell r="I269">
            <v>12.976701846965689</v>
          </cell>
          <cell r="J269">
            <v>-23.105092348284963</v>
          </cell>
        </row>
        <row r="270">
          <cell r="H270">
            <v>11.205461741424799</v>
          </cell>
          <cell r="I270">
            <v>13.217335092348279</v>
          </cell>
          <cell r="J270">
            <v>-24.51353562005277</v>
          </cell>
        </row>
        <row r="271">
          <cell r="H271">
            <v>10.70253298153034</v>
          </cell>
          <cell r="I271">
            <v>12.846332453825852</v>
          </cell>
          <cell r="J271">
            <v>-23.961055408970978</v>
          </cell>
        </row>
        <row r="272">
          <cell r="H272">
            <v>12.623166226912929</v>
          </cell>
          <cell r="I272">
            <v>13.975408970976261</v>
          </cell>
          <cell r="J272">
            <v>-23.95335092348285</v>
          </cell>
        </row>
        <row r="273">
          <cell r="H273">
            <v>11.858944591029022</v>
          </cell>
          <cell r="I273">
            <v>14.926226912928762</v>
          </cell>
          <cell r="J273">
            <v>-24.981424802110823</v>
          </cell>
        </row>
        <row r="274">
          <cell r="H274">
            <v>11.73683377308707</v>
          </cell>
          <cell r="I274">
            <v>14.936042216358842</v>
          </cell>
          <cell r="J274">
            <v>-24.50986807387863</v>
          </cell>
        </row>
        <row r="275">
          <cell r="H275">
            <v>11.836833773087072</v>
          </cell>
          <cell r="I275">
            <v>13.584854881266487</v>
          </cell>
          <cell r="J275">
            <v>-22.69482849604222</v>
          </cell>
        </row>
        <row r="276">
          <cell r="H276">
            <v>12.437467018469661</v>
          </cell>
          <cell r="I276">
            <v>13.987598944591028</v>
          </cell>
          <cell r="J276">
            <v>-21.9622691292876</v>
          </cell>
        </row>
        <row r="277">
          <cell r="H277">
            <v>14.017282321899742</v>
          </cell>
          <cell r="I277">
            <v>14.116226912928767</v>
          </cell>
          <cell r="J277">
            <v>-20.7122691292876</v>
          </cell>
        </row>
        <row r="278">
          <cell r="H278">
            <v>13.289762532981527</v>
          </cell>
          <cell r="I278">
            <v>12.53118733509234</v>
          </cell>
          <cell r="J278">
            <v>-22.363271767810026</v>
          </cell>
        </row>
        <row r="279">
          <cell r="H279">
            <v>12.324036939313984</v>
          </cell>
          <cell r="I279">
            <v>10.015329815303431</v>
          </cell>
          <cell r="J279">
            <v>-20.92134564643799</v>
          </cell>
        </row>
        <row r="280">
          <cell r="H280">
            <v>11.844815303430082</v>
          </cell>
          <cell r="I280">
            <v>10.261701846965693</v>
          </cell>
          <cell r="J280">
            <v>-22.917717678100267</v>
          </cell>
        </row>
        <row r="281">
          <cell r="H281">
            <v>11.321372031662278</v>
          </cell>
          <cell r="I281">
            <v>11.255408970976262</v>
          </cell>
          <cell r="J281">
            <v>-23.77097625329815</v>
          </cell>
        </row>
        <row r="282">
          <cell r="H282">
            <v>11.543113456464368</v>
          </cell>
          <cell r="I282">
            <v>12.334670184696563</v>
          </cell>
          <cell r="J282">
            <v>-24.6046437994723</v>
          </cell>
        </row>
        <row r="283">
          <cell r="H283">
            <v>11.938891820580466</v>
          </cell>
          <cell r="I283">
            <v>12.20274406332453</v>
          </cell>
          <cell r="J283">
            <v>-22.988548812664916</v>
          </cell>
        </row>
        <row r="284">
          <cell r="H284">
            <v>10.610316622691286</v>
          </cell>
          <cell r="I284">
            <v>10.44540897097626</v>
          </cell>
          <cell r="J284">
            <v>-23.327678100263853</v>
          </cell>
        </row>
        <row r="285">
          <cell r="H285">
            <v>11.416332453825852</v>
          </cell>
          <cell r="I285">
            <v>9.503403693931396</v>
          </cell>
          <cell r="J285">
            <v>-21.235382585751978</v>
          </cell>
        </row>
        <row r="286">
          <cell r="H286">
            <v>11.721609498680735</v>
          </cell>
          <cell r="I286">
            <v>10.105514511873352</v>
          </cell>
          <cell r="J286">
            <v>-19.841715039577835</v>
          </cell>
        </row>
        <row r="287">
          <cell r="H287">
            <v>11.684036939313984</v>
          </cell>
          <cell r="I287">
            <v>10.562664907651708</v>
          </cell>
          <cell r="J287">
            <v>-19.9122691292876</v>
          </cell>
        </row>
        <row r="288">
          <cell r="H288">
            <v>12.01390501319262</v>
          </cell>
          <cell r="I288">
            <v>9.408364116094994</v>
          </cell>
          <cell r="J288">
            <v>-18.724881266490762</v>
          </cell>
        </row>
        <row r="289">
          <cell r="H289">
            <v>12.149274406332452</v>
          </cell>
          <cell r="I289">
            <v>10.895976253298144</v>
          </cell>
          <cell r="J289">
            <v>-18.523548812664913</v>
          </cell>
        </row>
        <row r="290">
          <cell r="H290">
            <v>12.064182058047493</v>
          </cell>
          <cell r="I290">
            <v>9.689511873350924</v>
          </cell>
          <cell r="J290">
            <v>-18.179881266490767</v>
          </cell>
        </row>
        <row r="291">
          <cell r="H291">
            <v>12.524551451187335</v>
          </cell>
          <cell r="I291">
            <v>8.962546174142474</v>
          </cell>
          <cell r="J291">
            <v>-17.81845646437995</v>
          </cell>
        </row>
        <row r="292">
          <cell r="H292">
            <v>13.67331134564644</v>
          </cell>
          <cell r="I292">
            <v>9.28676781002639</v>
          </cell>
          <cell r="J292">
            <v>-17.560197889182056</v>
          </cell>
        </row>
        <row r="293">
          <cell r="H293">
            <v>13.409920844327175</v>
          </cell>
          <cell r="I293">
            <v>7.473245382585759</v>
          </cell>
          <cell r="J293">
            <v>-16.669234828496037</v>
          </cell>
        </row>
        <row r="294">
          <cell r="H294">
            <v>14.576569920844328</v>
          </cell>
          <cell r="I294">
            <v>8.870765171503955</v>
          </cell>
          <cell r="J294">
            <v>-15.997308707124006</v>
          </cell>
        </row>
        <row r="295">
          <cell r="H295">
            <v>15.214643799472292</v>
          </cell>
          <cell r="I295">
            <v>11.025989445910291</v>
          </cell>
          <cell r="J295">
            <v>-14.66662269129288</v>
          </cell>
        </row>
        <row r="296">
          <cell r="H296">
            <v>15.461794195250668</v>
          </cell>
          <cell r="I296">
            <v>11.998733509234832</v>
          </cell>
          <cell r="J296">
            <v>-16.95905013192612</v>
          </cell>
        </row>
        <row r="297">
          <cell r="H297">
            <v>16.34935356200527</v>
          </cell>
          <cell r="I297">
            <v>12.292625329815301</v>
          </cell>
          <cell r="J297">
            <v>-18.182308707124008</v>
          </cell>
        </row>
        <row r="298">
          <cell r="H298">
            <v>15.558073878627965</v>
          </cell>
          <cell r="I298">
            <v>11.600290237467021</v>
          </cell>
          <cell r="J298">
            <v>-17.786253298153035</v>
          </cell>
        </row>
        <row r="299">
          <cell r="H299">
            <v>14.493997361477575</v>
          </cell>
          <cell r="I299">
            <v>10.4702506596306</v>
          </cell>
          <cell r="J299">
            <v>-17.10230870712401</v>
          </cell>
        </row>
        <row r="300">
          <cell r="H300">
            <v>15.23651715039577</v>
          </cell>
          <cell r="I300">
            <v>10.619102902374664</v>
          </cell>
          <cell r="J300">
            <v>-16.392770448548816</v>
          </cell>
        </row>
        <row r="301">
          <cell r="H301">
            <v>15.605501319261222</v>
          </cell>
          <cell r="I301">
            <v>10.361437994722962</v>
          </cell>
          <cell r="J301">
            <v>-16.089749340369387</v>
          </cell>
        </row>
        <row r="302">
          <cell r="H302">
            <v>15.34816622691293</v>
          </cell>
          <cell r="I302">
            <v>9.378509234828492</v>
          </cell>
          <cell r="J302">
            <v>-17.10565963060686</v>
          </cell>
        </row>
        <row r="303">
          <cell r="H303">
            <v>15.598759894459107</v>
          </cell>
          <cell r="I303">
            <v>9.79401055408971</v>
          </cell>
          <cell r="J303">
            <v>-18.537124010554088</v>
          </cell>
        </row>
        <row r="304">
          <cell r="H304">
            <v>16.150910290237462</v>
          </cell>
          <cell r="I304">
            <v>9.6205672823219</v>
          </cell>
          <cell r="J304">
            <v>-19.50212401055409</v>
          </cell>
        </row>
        <row r="305">
          <cell r="H305">
            <v>16.206042216358846</v>
          </cell>
          <cell r="I305">
            <v>8.488364116094992</v>
          </cell>
          <cell r="J305">
            <v>-20.832216358839048</v>
          </cell>
        </row>
        <row r="306">
          <cell r="H306">
            <v>16.220949868073873</v>
          </cell>
          <cell r="I306">
            <v>8.734142480211077</v>
          </cell>
          <cell r="J306">
            <v>-21.509920844327176</v>
          </cell>
        </row>
        <row r="307">
          <cell r="H307">
            <v>17.134986807387868</v>
          </cell>
          <cell r="I307">
            <v>9.31836411609499</v>
          </cell>
          <cell r="J307">
            <v>-20.85973614775726</v>
          </cell>
        </row>
        <row r="308">
          <cell r="H308">
            <v>16.2262796833773</v>
          </cell>
          <cell r="I308">
            <v>8.475620052770452</v>
          </cell>
          <cell r="J308">
            <v>-19.789551451187336</v>
          </cell>
        </row>
        <row r="309">
          <cell r="H309">
            <v>16.13220316622691</v>
          </cell>
          <cell r="I309">
            <v>10.888139841688648</v>
          </cell>
          <cell r="J309">
            <v>-19.158034300791563</v>
          </cell>
        </row>
        <row r="310">
          <cell r="H310">
            <v>15.403258575197889</v>
          </cell>
          <cell r="I310">
            <v>13.3584036939314</v>
          </cell>
          <cell r="J310">
            <v>-20.051886543535616</v>
          </cell>
        </row>
        <row r="311">
          <cell r="H311">
            <v>14.5154617414248</v>
          </cell>
          <cell r="I311">
            <v>14.053720316622687</v>
          </cell>
          <cell r="J311">
            <v>-20.67583113456464</v>
          </cell>
        </row>
        <row r="312">
          <cell r="H312">
            <v>14.383852242744062</v>
          </cell>
          <cell r="I312">
            <v>14.218944591029022</v>
          </cell>
          <cell r="J312">
            <v>-21.104274406332458</v>
          </cell>
        </row>
        <row r="313">
          <cell r="H313">
            <v>15.03765171503958</v>
          </cell>
          <cell r="I313">
            <v>15.73026385224275</v>
          </cell>
          <cell r="J313">
            <v>-21.20905013192612</v>
          </cell>
        </row>
        <row r="314">
          <cell r="H314">
            <v>15.83663588390501</v>
          </cell>
          <cell r="I314">
            <v>16.89204485488127</v>
          </cell>
          <cell r="J314">
            <v>-22.619828496042217</v>
          </cell>
        </row>
        <row r="315">
          <cell r="H315">
            <v>15.621596306068604</v>
          </cell>
          <cell r="I315">
            <v>15.291781002638523</v>
          </cell>
          <cell r="J315">
            <v>-20.954920844327177</v>
          </cell>
        </row>
        <row r="316">
          <cell r="H316">
            <v>14.79430079155673</v>
          </cell>
          <cell r="I316">
            <v>15.91567282321899</v>
          </cell>
          <cell r="J316">
            <v>-21.94712401055409</v>
          </cell>
        </row>
        <row r="317">
          <cell r="H317">
            <v>15.286002638522426</v>
          </cell>
          <cell r="I317">
            <v>16.8031530343008</v>
          </cell>
          <cell r="J317">
            <v>-21.191569920844323</v>
          </cell>
        </row>
        <row r="318">
          <cell r="H318">
            <v>15.427704485488128</v>
          </cell>
          <cell r="I318">
            <v>15.163852242744063</v>
          </cell>
          <cell r="J318">
            <v>-20.85197889182058</v>
          </cell>
        </row>
        <row r="319">
          <cell r="H319">
            <v>15.578891820580473</v>
          </cell>
          <cell r="I319">
            <v>16.17255936675462</v>
          </cell>
          <cell r="J319">
            <v>-21.558311345646437</v>
          </cell>
        </row>
        <row r="320">
          <cell r="H320">
            <v>15.120910290237461</v>
          </cell>
          <cell r="I320">
            <v>16.077374670184696</v>
          </cell>
          <cell r="J320">
            <v>-20.993865435356206</v>
          </cell>
        </row>
        <row r="321">
          <cell r="H321">
            <v>14.710633245382589</v>
          </cell>
          <cell r="I321">
            <v>17.01934036939314</v>
          </cell>
          <cell r="J321">
            <v>-21.470105540897094</v>
          </cell>
        </row>
        <row r="322">
          <cell r="H322">
            <v>14.481688654353562</v>
          </cell>
          <cell r="I322">
            <v>16.88934036939314</v>
          </cell>
          <cell r="J322">
            <v>-22.62253298153034</v>
          </cell>
        </row>
        <row r="323">
          <cell r="H323">
            <v>13.934986807387872</v>
          </cell>
          <cell r="I323">
            <v>17.595936675461743</v>
          </cell>
          <cell r="J323">
            <v>-23.46606860158311</v>
          </cell>
        </row>
        <row r="324">
          <cell r="H324">
            <v>14.035765171503954</v>
          </cell>
          <cell r="I324">
            <v>17.960567282321904</v>
          </cell>
          <cell r="J324">
            <v>-23.925976253298153</v>
          </cell>
        </row>
        <row r="325">
          <cell r="H325">
            <v>13.617414248021106</v>
          </cell>
          <cell r="I325">
            <v>18.76253298153034</v>
          </cell>
          <cell r="J325">
            <v>-24.839050131926122</v>
          </cell>
        </row>
        <row r="326">
          <cell r="H326">
            <v>13.435488126649076</v>
          </cell>
          <cell r="I326">
            <v>18.184828496042215</v>
          </cell>
          <cell r="J326">
            <v>-25.482717678100265</v>
          </cell>
        </row>
        <row r="327">
          <cell r="H327">
            <v>13.125804749340375</v>
          </cell>
          <cell r="I327">
            <v>18.237941952506603</v>
          </cell>
          <cell r="J327">
            <v>-26.45203166226913</v>
          </cell>
        </row>
        <row r="328">
          <cell r="H328">
            <v>12.74883905013192</v>
          </cell>
          <cell r="I328">
            <v>18.388680738786277</v>
          </cell>
          <cell r="J328">
            <v>-26.169366754617414</v>
          </cell>
        </row>
        <row r="329">
          <cell r="H329">
            <v>13.19319261213721</v>
          </cell>
          <cell r="I329">
            <v>19.789498680738788</v>
          </cell>
          <cell r="J329">
            <v>-26.186754617414245</v>
          </cell>
        </row>
        <row r="330">
          <cell r="H330">
            <v>12.915989445910299</v>
          </cell>
          <cell r="I330">
            <v>22.447651715039584</v>
          </cell>
          <cell r="J330">
            <v>-25.969234828496035</v>
          </cell>
        </row>
        <row r="331">
          <cell r="H331">
            <v>12.815303430079155</v>
          </cell>
          <cell r="I331">
            <v>21.126649076517154</v>
          </cell>
          <cell r="J331">
            <v>-26.39973614775726</v>
          </cell>
        </row>
        <row r="332">
          <cell r="H332">
            <v>13.381213720316623</v>
          </cell>
          <cell r="I332">
            <v>21.36274406332454</v>
          </cell>
          <cell r="J332">
            <v>-26.790290237467012</v>
          </cell>
        </row>
        <row r="333">
          <cell r="H333">
            <v>13.751029023746696</v>
          </cell>
          <cell r="I333">
            <v>20.77609498680738</v>
          </cell>
          <cell r="J333">
            <v>-26.684327176781004</v>
          </cell>
        </row>
        <row r="334">
          <cell r="H334">
            <v>14.53992084432717</v>
          </cell>
          <cell r="I334">
            <v>21.564986807387868</v>
          </cell>
          <cell r="J334">
            <v>-27.90730870712401</v>
          </cell>
        </row>
        <row r="335">
          <cell r="H335">
            <v>13.799419525065971</v>
          </cell>
          <cell r="I335">
            <v>20.39572559366755</v>
          </cell>
          <cell r="J335">
            <v>-28.120105540897093</v>
          </cell>
        </row>
        <row r="336">
          <cell r="H336">
            <v>13.799419525065971</v>
          </cell>
          <cell r="I336">
            <v>20.39572559366755</v>
          </cell>
          <cell r="J336">
            <v>-28.120105540897093</v>
          </cell>
        </row>
        <row r="337">
          <cell r="H337">
            <v>12.704419525065973</v>
          </cell>
          <cell r="I337">
            <v>19.30072559366755</v>
          </cell>
          <cell r="J337">
            <v>-29.215105540897092</v>
          </cell>
        </row>
        <row r="338">
          <cell r="H338">
            <v>14.820738786279676</v>
          </cell>
          <cell r="I338">
            <v>20.7244327176781</v>
          </cell>
          <cell r="J338">
            <v>-28.648918205804748</v>
          </cell>
        </row>
        <row r="339">
          <cell r="H339">
            <v>15.541556728232194</v>
          </cell>
          <cell r="I339">
            <v>22.038918205804748</v>
          </cell>
          <cell r="J339">
            <v>-29.08245382585752</v>
          </cell>
        </row>
        <row r="340">
          <cell r="H340">
            <v>14.149129287598939</v>
          </cell>
          <cell r="I340">
            <v>20.283693931398417</v>
          </cell>
          <cell r="J340">
            <v>-29.221583113456468</v>
          </cell>
        </row>
        <row r="341">
          <cell r="H341">
            <v>14.017704485488125</v>
          </cell>
          <cell r="I341">
            <v>18.66810026385224</v>
          </cell>
          <cell r="J341">
            <v>-30.540343007915574</v>
          </cell>
        </row>
        <row r="342">
          <cell r="H342">
            <v>14.638298153034299</v>
          </cell>
          <cell r="I342">
            <v>20.080250659630607</v>
          </cell>
          <cell r="J342">
            <v>-29.655897097625328</v>
          </cell>
        </row>
        <row r="343">
          <cell r="H343">
            <v>15.770408970976263</v>
          </cell>
          <cell r="I343">
            <v>20.618693931398425</v>
          </cell>
          <cell r="J343">
            <v>-29.513232189973614</v>
          </cell>
        </row>
        <row r="344">
          <cell r="H344">
            <v>15.30224274406332</v>
          </cell>
          <cell r="I344">
            <v>21.832585751978897</v>
          </cell>
          <cell r="J344">
            <v>-30.17928759894459</v>
          </cell>
        </row>
        <row r="345">
          <cell r="H345">
            <v>15.180369393139841</v>
          </cell>
          <cell r="I345">
            <v>22.337361477572557</v>
          </cell>
          <cell r="J345">
            <v>-28.68506596306068</v>
          </cell>
        </row>
        <row r="346">
          <cell r="H346">
            <v>14.700369393139837</v>
          </cell>
          <cell r="I346">
            <v>21.13176781002639</v>
          </cell>
          <cell r="J346">
            <v>-28.868232189973618</v>
          </cell>
        </row>
        <row r="347">
          <cell r="H347">
            <v>13.380369393139844</v>
          </cell>
          <cell r="I347">
            <v>19.811767810026396</v>
          </cell>
          <cell r="J347">
            <v>-30.18823218997361</v>
          </cell>
        </row>
        <row r="348">
          <cell r="H348">
            <v>14.50618733509235</v>
          </cell>
          <cell r="I348">
            <v>22.520699208443276</v>
          </cell>
          <cell r="J348">
            <v>-30.579564643799465</v>
          </cell>
        </row>
        <row r="349">
          <cell r="H349">
            <v>14.048944591029027</v>
          </cell>
          <cell r="I349">
            <v>23.349736147757255</v>
          </cell>
          <cell r="J349">
            <v>-29.84947229551451</v>
          </cell>
        </row>
        <row r="350">
          <cell r="H350">
            <v>13.537348284960416</v>
          </cell>
          <cell r="I350">
            <v>21.91465699208443</v>
          </cell>
          <cell r="J350">
            <v>-29.60249340369394</v>
          </cell>
        </row>
        <row r="351">
          <cell r="H351">
            <v>13.86358839050132</v>
          </cell>
          <cell r="I351">
            <v>22.735620052770457</v>
          </cell>
          <cell r="J351">
            <v>-28.51767810026385</v>
          </cell>
        </row>
        <row r="352">
          <cell r="H352">
            <v>15.679920844327171</v>
          </cell>
          <cell r="I352">
            <v>23.10076517150395</v>
          </cell>
          <cell r="J352">
            <v>-27.59184696569921</v>
          </cell>
        </row>
        <row r="353">
          <cell r="H353">
            <v>16.572295514511865</v>
          </cell>
          <cell r="I353">
            <v>23.465435356200516</v>
          </cell>
          <cell r="J353">
            <v>-28.051715039577843</v>
          </cell>
        </row>
        <row r="354">
          <cell r="H354">
            <v>17.47307387862797</v>
          </cell>
          <cell r="I354">
            <v>24.992862796833776</v>
          </cell>
          <cell r="J354">
            <v>-28.239327176780996</v>
          </cell>
        </row>
        <row r="355">
          <cell r="H355">
            <v>18.91306068601584</v>
          </cell>
          <cell r="I355">
            <v>27.224406332453825</v>
          </cell>
          <cell r="J355">
            <v>-28.87717678100264</v>
          </cell>
        </row>
        <row r="356">
          <cell r="H356">
            <v>17.867928759894454</v>
          </cell>
          <cell r="I356">
            <v>26.60803430079156</v>
          </cell>
          <cell r="J356">
            <v>-29.295659630606863</v>
          </cell>
        </row>
        <row r="357">
          <cell r="H357">
            <v>17.056886543535626</v>
          </cell>
          <cell r="I357">
            <v>25.36823218997361</v>
          </cell>
          <cell r="J357">
            <v>-27.863957783641162</v>
          </cell>
        </row>
        <row r="358">
          <cell r="H358">
            <v>17.12775725593667</v>
          </cell>
          <cell r="I358">
            <v>23.130395778364118</v>
          </cell>
          <cell r="J358">
            <v>-27.925013192612134</v>
          </cell>
        </row>
        <row r="359">
          <cell r="H359">
            <v>16.988496042216354</v>
          </cell>
          <cell r="I359">
            <v>22.397467018469655</v>
          </cell>
          <cell r="J359">
            <v>-26.5801055408971</v>
          </cell>
        </row>
        <row r="360">
          <cell r="H360">
            <v>17.108773087071242</v>
          </cell>
          <cell r="I360">
            <v>22.286873350923486</v>
          </cell>
          <cell r="J360">
            <v>-26.228957783641157</v>
          </cell>
        </row>
        <row r="361">
          <cell r="H361">
            <v>16.78221635883905</v>
          </cell>
          <cell r="I361">
            <v>23.741319261213718</v>
          </cell>
          <cell r="J361">
            <v>-25.56606860158312</v>
          </cell>
        </row>
        <row r="362">
          <cell r="H362">
            <v>16.463456464379945</v>
          </cell>
          <cell r="I362">
            <v>23.65343007915567</v>
          </cell>
          <cell r="J362">
            <v>-25.45606860158312</v>
          </cell>
        </row>
        <row r="363">
          <cell r="H363">
            <v>17.457480211081787</v>
          </cell>
          <cell r="I363">
            <v>25.53795514511873</v>
          </cell>
          <cell r="J363">
            <v>-26.902678100263856</v>
          </cell>
        </row>
        <row r="364">
          <cell r="H364">
            <v>16.830145118733512</v>
          </cell>
          <cell r="I364">
            <v>24.910620052770454</v>
          </cell>
          <cell r="J364">
            <v>-26.40864116094987</v>
          </cell>
        </row>
        <row r="365">
          <cell r="H365">
            <v>16.645329815303427</v>
          </cell>
          <cell r="I365">
            <v>23.736358839050126</v>
          </cell>
          <cell r="J365">
            <v>-26.428548812664914</v>
          </cell>
        </row>
        <row r="366">
          <cell r="H366">
            <v>16.915461741424792</v>
          </cell>
          <cell r="I366">
            <v>24.765065963060678</v>
          </cell>
          <cell r="J366">
            <v>-27.840474934036948</v>
          </cell>
        </row>
        <row r="367">
          <cell r="H367">
            <v>16.915461741424792</v>
          </cell>
          <cell r="I367">
            <v>24.765065963060678</v>
          </cell>
          <cell r="J367">
            <v>-27.840474934036948</v>
          </cell>
        </row>
        <row r="368">
          <cell r="H368">
            <v>17.243166226912933</v>
          </cell>
          <cell r="I368">
            <v>27.005699208443275</v>
          </cell>
          <cell r="J368">
            <v>-27.28189973614775</v>
          </cell>
        </row>
        <row r="369">
          <cell r="H369">
            <v>17.2663852242744</v>
          </cell>
          <cell r="I369">
            <v>25.709656992084433</v>
          </cell>
          <cell r="J369">
            <v>-25.80749340369394</v>
          </cell>
        </row>
        <row r="370">
          <cell r="H370">
            <v>17.763535620052764</v>
          </cell>
          <cell r="I370">
            <v>29.438997361477576</v>
          </cell>
          <cell r="J370">
            <v>-26.827493403693936</v>
          </cell>
        </row>
        <row r="371">
          <cell r="H371">
            <v>18.051609498680733</v>
          </cell>
          <cell r="I371">
            <v>29.924960422163593</v>
          </cell>
          <cell r="J371">
            <v>-26.14364116094987</v>
          </cell>
        </row>
        <row r="372">
          <cell r="H372">
            <v>17.845277044854882</v>
          </cell>
          <cell r="I372">
            <v>30.18036939313984</v>
          </cell>
          <cell r="J372">
            <v>-26.778733509234826</v>
          </cell>
        </row>
        <row r="373">
          <cell r="H373">
            <v>18.205646437994716</v>
          </cell>
          <cell r="I373">
            <v>28.891662269129284</v>
          </cell>
          <cell r="J373">
            <v>-27.077994722955147</v>
          </cell>
        </row>
        <row r="374">
          <cell r="H374">
            <v>17.843034300791558</v>
          </cell>
          <cell r="I374">
            <v>29.2876253298153</v>
          </cell>
          <cell r="J374">
            <v>-27.374643799472295</v>
          </cell>
        </row>
        <row r="375">
          <cell r="H375">
            <v>17.13184696569921</v>
          </cell>
          <cell r="I375">
            <v>27.191213720316625</v>
          </cell>
          <cell r="J375">
            <v>-27.129366754617408</v>
          </cell>
        </row>
        <row r="376">
          <cell r="H376">
            <v>17.609313984168864</v>
          </cell>
          <cell r="I376">
            <v>27.30588390501319</v>
          </cell>
          <cell r="J376">
            <v>-28.53184696569921</v>
          </cell>
        </row>
        <row r="377">
          <cell r="H377">
            <v>18.5954617414248</v>
          </cell>
          <cell r="I377">
            <v>28.423957783641157</v>
          </cell>
          <cell r="J377">
            <v>-27.347810026385226</v>
          </cell>
        </row>
        <row r="378">
          <cell r="H378">
            <v>18.237031662269118</v>
          </cell>
          <cell r="I378">
            <v>28.032546174142468</v>
          </cell>
          <cell r="J378">
            <v>-25.69436675461742</v>
          </cell>
        </row>
        <row r="379">
          <cell r="H379">
            <v>18.397994722955133</v>
          </cell>
          <cell r="I379">
            <v>26.74232189973614</v>
          </cell>
          <cell r="J379">
            <v>-25.566385224274413</v>
          </cell>
        </row>
        <row r="380">
          <cell r="H380">
            <v>18.416569920844324</v>
          </cell>
          <cell r="I380">
            <v>26.79387862796834</v>
          </cell>
          <cell r="J380">
            <v>-25.646754617414253</v>
          </cell>
        </row>
        <row r="381">
          <cell r="H381">
            <v>17.96029023746702</v>
          </cell>
          <cell r="I381">
            <v>26.37058047493403</v>
          </cell>
          <cell r="J381">
            <v>-25.377440633245385</v>
          </cell>
        </row>
        <row r="382">
          <cell r="H382">
            <v>16.781530343007915</v>
          </cell>
          <cell r="I382">
            <v>23.77361477572559</v>
          </cell>
          <cell r="J382">
            <v>-26.622163588390507</v>
          </cell>
        </row>
        <row r="383">
          <cell r="H383">
            <v>16.087124010554078</v>
          </cell>
          <cell r="I383">
            <v>24.20058047493403</v>
          </cell>
          <cell r="J383">
            <v>-27.349551451187338</v>
          </cell>
        </row>
        <row r="384">
          <cell r="H384">
            <v>15.541160949868072</v>
          </cell>
          <cell r="I384">
            <v>24.710026385224282</v>
          </cell>
          <cell r="J384">
            <v>-28.423218997361474</v>
          </cell>
        </row>
        <row r="385">
          <cell r="H385">
            <v>15.473218997361485</v>
          </cell>
          <cell r="I385">
            <v>25.00488126649077</v>
          </cell>
          <cell r="J385">
            <v>-30.07427440633245</v>
          </cell>
        </row>
        <row r="386">
          <cell r="H386">
            <v>16.068812664907654</v>
          </cell>
          <cell r="I386">
            <v>25.468548812664906</v>
          </cell>
          <cell r="J386">
            <v>-29.973403693931402</v>
          </cell>
        </row>
        <row r="387">
          <cell r="H387">
            <v>15.937941952506606</v>
          </cell>
          <cell r="I387">
            <v>26.228179419525063</v>
          </cell>
          <cell r="J387">
            <v>-30.26918205804749</v>
          </cell>
        </row>
        <row r="388">
          <cell r="H388">
            <v>16.049999999999997</v>
          </cell>
          <cell r="I388">
            <v>27.42862796833772</v>
          </cell>
          <cell r="J388">
            <v>-30.35501319261214</v>
          </cell>
        </row>
        <row r="389">
          <cell r="H389">
            <v>15.058258575197883</v>
          </cell>
          <cell r="I389">
            <v>26.238997361477573</v>
          </cell>
          <cell r="J389">
            <v>-30.687124010554093</v>
          </cell>
        </row>
        <row r="390">
          <cell r="H390">
            <v>15.339445910290237</v>
          </cell>
          <cell r="I390">
            <v>26.981926121372027</v>
          </cell>
          <cell r="J390">
            <v>-31.95606860158312</v>
          </cell>
        </row>
        <row r="391">
          <cell r="H391">
            <v>15.321372031662264</v>
          </cell>
          <cell r="I391">
            <v>26.502110817941954</v>
          </cell>
          <cell r="J391">
            <v>-31.842216358839046</v>
          </cell>
        </row>
        <row r="392">
          <cell r="H392">
            <v>15.063113456464379</v>
          </cell>
          <cell r="I392">
            <v>25.980000000000004</v>
          </cell>
          <cell r="J392">
            <v>-32.33134564643799</v>
          </cell>
        </row>
        <row r="393">
          <cell r="H393">
            <v>15.714538258575203</v>
          </cell>
          <cell r="I393">
            <v>26.86229551451187</v>
          </cell>
          <cell r="J393">
            <v>-31.943773087071243</v>
          </cell>
        </row>
        <row r="394">
          <cell r="H394">
            <v>15.491649076517149</v>
          </cell>
          <cell r="I394">
            <v>28.222519788918206</v>
          </cell>
          <cell r="J394">
            <v>-31.704920844327184</v>
          </cell>
        </row>
        <row r="395">
          <cell r="H395">
            <v>15.197519788918214</v>
          </cell>
          <cell r="I395">
            <v>27.664538258575206</v>
          </cell>
          <cell r="J395">
            <v>-32.229920844327175</v>
          </cell>
        </row>
        <row r="396">
          <cell r="H396">
            <v>15.423799472295514</v>
          </cell>
          <cell r="I396">
            <v>28.84728232189974</v>
          </cell>
          <cell r="J396">
            <v>-32.828179419525064</v>
          </cell>
        </row>
        <row r="397">
          <cell r="H397">
            <v>15.175963060686016</v>
          </cell>
          <cell r="I397">
            <v>29.127150395778358</v>
          </cell>
          <cell r="J397">
            <v>-31.59184696569921</v>
          </cell>
        </row>
        <row r="398">
          <cell r="H398">
            <v>15.111556728232188</v>
          </cell>
          <cell r="I398">
            <v>29.161688654353554</v>
          </cell>
          <cell r="J398">
            <v>-31.491345646438</v>
          </cell>
        </row>
        <row r="399">
          <cell r="H399">
            <v>14.62885224274406</v>
          </cell>
          <cell r="I399">
            <v>27.32674142480211</v>
          </cell>
          <cell r="J399">
            <v>-31.0175857519789</v>
          </cell>
        </row>
        <row r="400">
          <cell r="H400">
            <v>15.44411609498681</v>
          </cell>
          <cell r="I400">
            <v>29.131451187335088</v>
          </cell>
          <cell r="J400">
            <v>-31.653509234828498</v>
          </cell>
        </row>
        <row r="401">
          <cell r="H401">
            <v>14.714208443271772</v>
          </cell>
          <cell r="I401">
            <v>30.94112137203166</v>
          </cell>
          <cell r="J401">
            <v>-31.888693931398414</v>
          </cell>
        </row>
        <row r="402">
          <cell r="H402">
            <v>15.058522427440636</v>
          </cell>
          <cell r="I402">
            <v>29.768284960422164</v>
          </cell>
          <cell r="J402">
            <v>-31.54437994722955</v>
          </cell>
        </row>
        <row r="403">
          <cell r="H403">
            <v>15.548430079155679</v>
          </cell>
          <cell r="I403">
            <v>29.69750659630607</v>
          </cell>
          <cell r="J403">
            <v>-31.252361477572556</v>
          </cell>
        </row>
        <row r="404">
          <cell r="H404">
            <v>14.449868073878633</v>
          </cell>
          <cell r="I404">
            <v>29.951187335092342</v>
          </cell>
          <cell r="J404">
            <v>-29.415567282321902</v>
          </cell>
        </row>
        <row r="405">
          <cell r="H405">
            <v>13.746701846965692</v>
          </cell>
          <cell r="I405">
            <v>29.215039577836407</v>
          </cell>
          <cell r="J405">
            <v>-30.25065963060686</v>
          </cell>
        </row>
        <row r="406">
          <cell r="H406">
            <v>13.517572559366755</v>
          </cell>
          <cell r="I406">
            <v>29.01889182058048</v>
          </cell>
          <cell r="J406">
            <v>-30.4797889182058</v>
          </cell>
        </row>
        <row r="407">
          <cell r="H407">
            <v>13.327163588390505</v>
          </cell>
          <cell r="I407">
            <v>30.27967018469657</v>
          </cell>
          <cell r="J407">
            <v>-30.0105672823219</v>
          </cell>
        </row>
        <row r="408">
          <cell r="H408">
            <v>13.471701846965686</v>
          </cell>
          <cell r="I408">
            <v>30.325263852242742</v>
          </cell>
          <cell r="J408">
            <v>-30.063918205804754</v>
          </cell>
        </row>
        <row r="409">
          <cell r="H409">
            <v>13.33692612137203</v>
          </cell>
          <cell r="I409">
            <v>29.23402374670185</v>
          </cell>
          <cell r="J409">
            <v>-31.58391820580475</v>
          </cell>
        </row>
        <row r="410">
          <cell r="H410">
            <v>13.57715039577836</v>
          </cell>
          <cell r="I410">
            <v>28.122005277044863</v>
          </cell>
          <cell r="J410">
            <v>-32.1022691292876</v>
          </cell>
        </row>
        <row r="411">
          <cell r="H411">
            <v>13.584999999999994</v>
          </cell>
          <cell r="I411">
            <v>27.43724274406331</v>
          </cell>
          <cell r="J411">
            <v>-31.335844327176787</v>
          </cell>
        </row>
        <row r="412">
          <cell r="H412">
            <v>13.285686015831132</v>
          </cell>
          <cell r="I412">
            <v>25.98357519788918</v>
          </cell>
          <cell r="J412">
            <v>-31.503232189973623</v>
          </cell>
        </row>
        <row r="413">
          <cell r="H413">
            <v>13.480633245382592</v>
          </cell>
          <cell r="I413">
            <v>27.959525065963064</v>
          </cell>
          <cell r="J413">
            <v>-32.39667546174142</v>
          </cell>
        </row>
        <row r="414">
          <cell r="H414">
            <v>13.854802110817943</v>
          </cell>
          <cell r="I414">
            <v>28.828416886543536</v>
          </cell>
          <cell r="J414">
            <v>-31.989525065963058</v>
          </cell>
        </row>
        <row r="415">
          <cell r="H415">
            <v>14.256226912928767</v>
          </cell>
          <cell r="I415">
            <v>26.69026385224275</v>
          </cell>
          <cell r="J415">
            <v>-31.06039577836411</v>
          </cell>
        </row>
        <row r="416">
          <cell r="H416">
            <v>14.549986807387867</v>
          </cell>
          <cell r="I416">
            <v>26.621226912928762</v>
          </cell>
          <cell r="J416">
            <v>-30.964525065963066</v>
          </cell>
        </row>
        <row r="417">
          <cell r="H417">
            <v>14.662044854881273</v>
          </cell>
          <cell r="I417">
            <v>24.985263852242753</v>
          </cell>
          <cell r="J417">
            <v>-31.545079155672816</v>
          </cell>
        </row>
        <row r="418">
          <cell r="H418">
            <v>15.208416886543532</v>
          </cell>
          <cell r="I418">
            <v>23.091002638522426</v>
          </cell>
          <cell r="J418">
            <v>-32.021134564643795</v>
          </cell>
        </row>
        <row r="419">
          <cell r="H419">
            <v>15.52245382585751</v>
          </cell>
          <cell r="I419">
            <v>21.82192612137203</v>
          </cell>
          <cell r="J419">
            <v>-31.311319261213725</v>
          </cell>
        </row>
        <row r="420">
          <cell r="H420">
            <v>15.166912928759885</v>
          </cell>
          <cell r="I420">
            <v>18.531029023746697</v>
          </cell>
          <cell r="J420">
            <v>-30.545488126649076</v>
          </cell>
        </row>
        <row r="421">
          <cell r="H421">
            <v>14.699577836411606</v>
          </cell>
          <cell r="I421">
            <v>18.32754617414247</v>
          </cell>
          <cell r="J421">
            <v>-30.584063324538263</v>
          </cell>
        </row>
        <row r="422">
          <cell r="H422">
            <v>14.70857519788919</v>
          </cell>
          <cell r="I422">
            <v>17.940765171503955</v>
          </cell>
          <cell r="J422">
            <v>-30.674010554089705</v>
          </cell>
        </row>
        <row r="423">
          <cell r="H423">
            <v>16.229762532981525</v>
          </cell>
          <cell r="I423">
            <v>19.330026385224272</v>
          </cell>
          <cell r="J423">
            <v>-30.669973614775728</v>
          </cell>
        </row>
        <row r="424">
          <cell r="H424">
            <v>16.99591029023746</v>
          </cell>
          <cell r="I424">
            <v>19.964248021108176</v>
          </cell>
          <cell r="J424">
            <v>-30.29960422163589</v>
          </cell>
        </row>
        <row r="425">
          <cell r="H425">
            <v>17.060000000000002</v>
          </cell>
          <cell r="I425">
            <v>19.46765171503958</v>
          </cell>
          <cell r="J425">
            <v>-28.619419525065965</v>
          </cell>
        </row>
        <row r="426">
          <cell r="H426">
            <v>16.519907651715044</v>
          </cell>
          <cell r="I426">
            <v>17.90513192612137</v>
          </cell>
          <cell r="J426">
            <v>-29.19249340369393</v>
          </cell>
        </row>
        <row r="427">
          <cell r="H427">
            <v>17.428021108179422</v>
          </cell>
          <cell r="I427">
            <v>17.526965699208446</v>
          </cell>
          <cell r="J427">
            <v>-29.933456464379944</v>
          </cell>
        </row>
        <row r="428">
          <cell r="H428">
            <v>17.87572559366754</v>
          </cell>
          <cell r="I428">
            <v>16.82031662269128</v>
          </cell>
          <cell r="J428">
            <v>-30.37625329815304</v>
          </cell>
        </row>
        <row r="429">
          <cell r="H429">
            <v>17.895408970976263</v>
          </cell>
          <cell r="I429">
            <v>16.675092348284963</v>
          </cell>
          <cell r="J429">
            <v>-30.092717678100264</v>
          </cell>
        </row>
        <row r="430">
          <cell r="H430">
            <v>18.479947229551442</v>
          </cell>
          <cell r="I430">
            <v>15.049868073878628</v>
          </cell>
          <cell r="J430">
            <v>-30.299736147757265</v>
          </cell>
        </row>
        <row r="431">
          <cell r="H431">
            <v>18.38535620052771</v>
          </cell>
          <cell r="I431">
            <v>16.307519788918214</v>
          </cell>
          <cell r="J431">
            <v>-31.317810026385224</v>
          </cell>
        </row>
        <row r="432">
          <cell r="H432">
            <v>22.2553562005277</v>
          </cell>
          <cell r="I432">
            <v>20.177519788918204</v>
          </cell>
          <cell r="J432">
            <v>-27.447810026385234</v>
          </cell>
        </row>
        <row r="433">
          <cell r="H433">
            <v>20.13211081794195</v>
          </cell>
          <cell r="I433">
            <v>13.700712401055412</v>
          </cell>
          <cell r="J433">
            <v>-27.757071240105546</v>
          </cell>
        </row>
        <row r="434">
          <cell r="H434">
            <v>19.557572559366747</v>
          </cell>
          <cell r="I434">
            <v>14.214564643799463</v>
          </cell>
          <cell r="J434">
            <v>-27.342163588390505</v>
          </cell>
        </row>
        <row r="435">
          <cell r="H435">
            <v>19.693258575197888</v>
          </cell>
          <cell r="I435">
            <v>14.647084432717676</v>
          </cell>
          <cell r="J435">
            <v>-27.371385224274405</v>
          </cell>
        </row>
        <row r="436">
          <cell r="H436">
            <v>18.990646437994712</v>
          </cell>
          <cell r="I436">
            <v>12.790118733509232</v>
          </cell>
          <cell r="J436">
            <v>-28.13996042216359</v>
          </cell>
        </row>
        <row r="437">
          <cell r="H437">
            <v>19.23358839050131</v>
          </cell>
          <cell r="I437">
            <v>11.878707124010546</v>
          </cell>
          <cell r="J437">
            <v>-27.5012401055409</v>
          </cell>
        </row>
        <row r="438">
          <cell r="H438">
            <v>19.0234036939314</v>
          </cell>
          <cell r="I438">
            <v>12.064300791556732</v>
          </cell>
          <cell r="J438">
            <v>-27.315646437994722</v>
          </cell>
        </row>
        <row r="439">
          <cell r="H439">
            <v>17.86240105540898</v>
          </cell>
          <cell r="I439">
            <v>11.76081794195251</v>
          </cell>
          <cell r="J439">
            <v>-26.66266490765171</v>
          </cell>
        </row>
        <row r="440">
          <cell r="H440">
            <v>16.943139841688648</v>
          </cell>
          <cell r="I440">
            <v>11.699076517150388</v>
          </cell>
          <cell r="J440">
            <v>-26.42757255936676</v>
          </cell>
        </row>
        <row r="441">
          <cell r="H441">
            <v>16.80658311345647</v>
          </cell>
          <cell r="I441">
            <v>11.628482849604225</v>
          </cell>
          <cell r="J441">
            <v>-26.33325857519789</v>
          </cell>
        </row>
        <row r="442">
          <cell r="H442">
            <v>16.140949868073868</v>
          </cell>
          <cell r="I442">
            <v>10.435145118733509</v>
          </cell>
          <cell r="J442">
            <v>-25.382796833773092</v>
          </cell>
        </row>
        <row r="443">
          <cell r="H443">
            <v>16.04709762532982</v>
          </cell>
          <cell r="I443">
            <v>10.803034300791559</v>
          </cell>
          <cell r="J443">
            <v>-24.981926121372034</v>
          </cell>
        </row>
        <row r="444">
          <cell r="H444">
            <v>14.079630606860164</v>
          </cell>
          <cell r="I444">
            <v>10.583588390501319</v>
          </cell>
          <cell r="J444">
            <v>-25.49820580474934</v>
          </cell>
        </row>
        <row r="445">
          <cell r="H445">
            <v>13.745963060686016</v>
          </cell>
          <cell r="I445">
            <v>10.711662269129285</v>
          </cell>
          <cell r="J445">
            <v>-25.337150395778366</v>
          </cell>
        </row>
        <row r="446">
          <cell r="H446">
            <v>13.813535620052768</v>
          </cell>
          <cell r="I446">
            <v>11.669736147757256</v>
          </cell>
          <cell r="J446">
            <v>-25.467467018469655</v>
          </cell>
        </row>
        <row r="447">
          <cell r="H447">
            <v>13.976741424802114</v>
          </cell>
          <cell r="I447">
            <v>10.97542216358839</v>
          </cell>
          <cell r="J447">
            <v>-26.52457783641161</v>
          </cell>
        </row>
        <row r="448">
          <cell r="H448">
            <v>14.203021108179414</v>
          </cell>
          <cell r="I448">
            <v>10.278218997361478</v>
          </cell>
          <cell r="J448">
            <v>-27.551596306068603</v>
          </cell>
        </row>
        <row r="449">
          <cell r="H449">
            <v>14.618812664907658</v>
          </cell>
          <cell r="I449">
            <v>9.96841688654353</v>
          </cell>
          <cell r="J449">
            <v>-26.410211081794195</v>
          </cell>
        </row>
        <row r="450">
          <cell r="H450">
            <v>15.11940633245382</v>
          </cell>
          <cell r="I450">
            <v>9.908324538258569</v>
          </cell>
          <cell r="J450">
            <v>-27.162915567282322</v>
          </cell>
        </row>
        <row r="451">
          <cell r="H451">
            <v>15.173535620052768</v>
          </cell>
          <cell r="I451">
            <v>9.929472295514508</v>
          </cell>
          <cell r="J451">
            <v>-26.3831926121372</v>
          </cell>
        </row>
        <row r="452">
          <cell r="H452">
            <v>15.648997361477576</v>
          </cell>
          <cell r="I452">
            <v>10.305989445910292</v>
          </cell>
          <cell r="J452">
            <v>-25.445989445910293</v>
          </cell>
        </row>
        <row r="453">
          <cell r="H453">
            <v>16.24018469656992</v>
          </cell>
          <cell r="I453">
            <v>10.897176781002635</v>
          </cell>
          <cell r="J453">
            <v>-24.72287598944591</v>
          </cell>
        </row>
        <row r="454">
          <cell r="H454">
            <v>16.542480211081788</v>
          </cell>
          <cell r="I454">
            <v>11.10052770448548</v>
          </cell>
          <cell r="J454">
            <v>-23.694986807387863</v>
          </cell>
        </row>
        <row r="455">
          <cell r="H455">
            <v>16.75765171503958</v>
          </cell>
          <cell r="I455">
            <v>10.722031662269124</v>
          </cell>
          <cell r="J455">
            <v>-25.425725593667543</v>
          </cell>
        </row>
        <row r="456">
          <cell r="H456">
            <v>16.9612796833773</v>
          </cell>
          <cell r="I456">
            <v>9.936213720316616</v>
          </cell>
          <cell r="J456">
            <v>-25.551912928759897</v>
          </cell>
        </row>
        <row r="457">
          <cell r="H457">
            <v>17.630131926121365</v>
          </cell>
          <cell r="I457">
            <v>9.615620052770453</v>
          </cell>
          <cell r="J457">
            <v>-25.113931398416888</v>
          </cell>
        </row>
        <row r="458">
          <cell r="H458">
            <v>16.9279419525066</v>
          </cell>
          <cell r="I458">
            <v>8.847467018469658</v>
          </cell>
          <cell r="J458">
            <v>-23.837229551451188</v>
          </cell>
        </row>
        <row r="459">
          <cell r="H459">
            <v>16.17234828496042</v>
          </cell>
          <cell r="I459">
            <v>9.213245382585754</v>
          </cell>
          <cell r="J459">
            <v>-24.131081794195254</v>
          </cell>
        </row>
        <row r="460">
          <cell r="H460">
            <v>16.48536939313984</v>
          </cell>
          <cell r="I460">
            <v>10.548693931398425</v>
          </cell>
          <cell r="J460">
            <v>-24.87346965699208</v>
          </cell>
        </row>
        <row r="461">
          <cell r="H461">
            <v>16.00408970976254</v>
          </cell>
          <cell r="I461">
            <v>9.836543535620052</v>
          </cell>
          <cell r="J461">
            <v>-25.123878627968335</v>
          </cell>
        </row>
        <row r="462">
          <cell r="H462">
            <v>16.904445910290242</v>
          </cell>
          <cell r="I462">
            <v>10.341121372031658</v>
          </cell>
          <cell r="J462">
            <v>-24.355448548812667</v>
          </cell>
        </row>
        <row r="463">
          <cell r="H463">
            <v>17.135092348284957</v>
          </cell>
          <cell r="I463">
            <v>9.8131926121372</v>
          </cell>
          <cell r="J463">
            <v>-23.86094986807388</v>
          </cell>
        </row>
        <row r="464">
          <cell r="H464">
            <v>17.16403693931398</v>
          </cell>
          <cell r="I464">
            <v>9.644248021108176</v>
          </cell>
          <cell r="J464">
            <v>-24.359709762532987</v>
          </cell>
        </row>
        <row r="465">
          <cell r="H465">
            <v>16.99211081794195</v>
          </cell>
          <cell r="I465">
            <v>9.142506596306063</v>
          </cell>
          <cell r="J465">
            <v>-24.267783641160953</v>
          </cell>
        </row>
        <row r="466">
          <cell r="H466">
            <v>17.228298153034295</v>
          </cell>
          <cell r="I466">
            <v>7.993469656992083</v>
          </cell>
          <cell r="J466">
            <v>-24.36141160949868</v>
          </cell>
        </row>
        <row r="467">
          <cell r="H467">
            <v>17.26261213720317</v>
          </cell>
          <cell r="I467">
            <v>8.027783641160944</v>
          </cell>
          <cell r="J467">
            <v>-24.55796833773087</v>
          </cell>
        </row>
        <row r="468">
          <cell r="H468">
            <v>17.715910290237467</v>
          </cell>
          <cell r="I468">
            <v>9.437546174142476</v>
          </cell>
          <cell r="J468">
            <v>-24.73131926121372</v>
          </cell>
        </row>
        <row r="469">
          <cell r="H469">
            <v>17.39655672823219</v>
          </cell>
          <cell r="I469">
            <v>9.382044854881265</v>
          </cell>
          <cell r="J469">
            <v>-24.160171503957784</v>
          </cell>
        </row>
        <row r="470">
          <cell r="H470">
            <v>15.845831134564648</v>
          </cell>
          <cell r="I470">
            <v>9.447414248021104</v>
          </cell>
          <cell r="J470">
            <v>-23.600079155672823</v>
          </cell>
        </row>
        <row r="471">
          <cell r="H471">
            <v>15.441978891820582</v>
          </cell>
          <cell r="I471">
            <v>8.647783641160942</v>
          </cell>
          <cell r="J471">
            <v>-23.839023746701848</v>
          </cell>
        </row>
        <row r="472">
          <cell r="H472">
            <v>16.20858839050132</v>
          </cell>
          <cell r="I472">
            <v>9.315448548812668</v>
          </cell>
          <cell r="J472">
            <v>-22.313839050131925</v>
          </cell>
        </row>
        <row r="473">
          <cell r="H473">
            <v>16.360738786279676</v>
          </cell>
          <cell r="I473">
            <v>9.73145118733509</v>
          </cell>
          <cell r="J473">
            <v>-22.920263852242748</v>
          </cell>
        </row>
        <row r="474">
          <cell r="H474">
            <v>16.850686015831137</v>
          </cell>
          <cell r="I474">
            <v>9.561767810026389</v>
          </cell>
          <cell r="J474">
            <v>-23.41976253298153</v>
          </cell>
        </row>
        <row r="475">
          <cell r="H475">
            <v>15.918073878627965</v>
          </cell>
          <cell r="I475">
            <v>9.915435356200518</v>
          </cell>
          <cell r="J475">
            <v>-23.29696569920845</v>
          </cell>
        </row>
        <row r="476">
          <cell r="H476">
            <v>15.84449868073878</v>
          </cell>
          <cell r="I476">
            <v>9.709934036939316</v>
          </cell>
          <cell r="J476">
            <v>-23.436503957783643</v>
          </cell>
        </row>
        <row r="477">
          <cell r="H477">
            <v>15.564459102902376</v>
          </cell>
          <cell r="I477">
            <v>9.594802110817938</v>
          </cell>
          <cell r="J477">
            <v>-22.33131926121372</v>
          </cell>
        </row>
        <row r="478">
          <cell r="H478">
            <v>15.482031662269122</v>
          </cell>
          <cell r="I478">
            <v>8.984670184696569</v>
          </cell>
          <cell r="J478">
            <v>-21.061503957783643</v>
          </cell>
        </row>
        <row r="479">
          <cell r="H479">
            <v>15.251068601583107</v>
          </cell>
          <cell r="I479">
            <v>8.687744063324537</v>
          </cell>
          <cell r="J479">
            <v>-22.051042216358837</v>
          </cell>
        </row>
        <row r="480">
          <cell r="H480">
            <v>15.573865435356197</v>
          </cell>
          <cell r="I480">
            <v>9.076503957783643</v>
          </cell>
          <cell r="J480">
            <v>-22.948562005277047</v>
          </cell>
        </row>
        <row r="481">
          <cell r="H481">
            <v>16.399182058047494</v>
          </cell>
          <cell r="I481">
            <v>9.901820580474926</v>
          </cell>
          <cell r="J481">
            <v>-23.442506596306067</v>
          </cell>
        </row>
        <row r="482">
          <cell r="H482">
            <v>17.439313984168862</v>
          </cell>
          <cell r="I482">
            <v>10.711081794195252</v>
          </cell>
          <cell r="J482">
            <v>-23.391820580474935</v>
          </cell>
        </row>
        <row r="483">
          <cell r="H483">
            <v>16.218627968337728</v>
          </cell>
          <cell r="I483">
            <v>10.051081794195255</v>
          </cell>
          <cell r="J483">
            <v>-23.9198944591029</v>
          </cell>
        </row>
        <row r="484">
          <cell r="H484">
            <v>16.60860158311346</v>
          </cell>
          <cell r="I484">
            <v>10.39158311345647</v>
          </cell>
          <cell r="J484">
            <v>-24.568839050131928</v>
          </cell>
        </row>
        <row r="485">
          <cell r="H485">
            <v>15.913575197889188</v>
          </cell>
          <cell r="I485">
            <v>10.405659630606863</v>
          </cell>
          <cell r="J485">
            <v>-25.80806068601583</v>
          </cell>
        </row>
        <row r="486">
          <cell r="H486">
            <v>16.606833773087075</v>
          </cell>
          <cell r="I486">
            <v>10.57121372031662</v>
          </cell>
          <cell r="J486">
            <v>-24.75200527704485</v>
          </cell>
        </row>
        <row r="487">
          <cell r="H487">
            <v>15.779274406332455</v>
          </cell>
          <cell r="I487">
            <v>10.766081794195252</v>
          </cell>
          <cell r="J487">
            <v>-24.029432717678098</v>
          </cell>
        </row>
        <row r="488">
          <cell r="H488">
            <v>15.284960422163593</v>
          </cell>
          <cell r="I488">
            <v>10.172823218997365</v>
          </cell>
          <cell r="J488">
            <v>-24.82058047493404</v>
          </cell>
        </row>
        <row r="489">
          <cell r="H489">
            <v>15.064591029023738</v>
          </cell>
          <cell r="I489">
            <v>10.84295514511873</v>
          </cell>
          <cell r="J489">
            <v>-25.37076517150396</v>
          </cell>
        </row>
        <row r="490">
          <cell r="H490">
            <v>15.575000000000003</v>
          </cell>
          <cell r="I490">
            <v>11.08951187335093</v>
          </cell>
          <cell r="J490">
            <v>-25.388060686015827</v>
          </cell>
        </row>
        <row r="491">
          <cell r="H491">
            <v>15.976108179419526</v>
          </cell>
          <cell r="I491">
            <v>9.907506596306064</v>
          </cell>
          <cell r="J491">
            <v>-22.84315303430079</v>
          </cell>
        </row>
        <row r="492">
          <cell r="H492">
            <v>15.620738786279674</v>
          </cell>
          <cell r="I492">
            <v>9.81598944591029</v>
          </cell>
          <cell r="J492">
            <v>-23.957097625329816</v>
          </cell>
        </row>
        <row r="493">
          <cell r="H493">
            <v>15.896741424802116</v>
          </cell>
          <cell r="I493">
            <v>9.993047493403694</v>
          </cell>
          <cell r="J493">
            <v>-24.24178100263852</v>
          </cell>
        </row>
        <row r="494">
          <cell r="H494">
            <v>15.223350923482847</v>
          </cell>
          <cell r="I494">
            <v>9.913324538258571</v>
          </cell>
          <cell r="J494">
            <v>-25.179023746701844</v>
          </cell>
        </row>
        <row r="495">
          <cell r="H495">
            <v>14.496332453825858</v>
          </cell>
          <cell r="I495">
            <v>8.988416886543533</v>
          </cell>
          <cell r="J495">
            <v>-26.994432717678094</v>
          </cell>
        </row>
        <row r="496">
          <cell r="H496">
            <v>14.134999999999998</v>
          </cell>
          <cell r="I496">
            <v>9.253733509234827</v>
          </cell>
          <cell r="J496">
            <v>-27.157875989445913</v>
          </cell>
        </row>
        <row r="497">
          <cell r="H497">
            <v>15.345870712401059</v>
          </cell>
          <cell r="I497">
            <v>10.233733509234831</v>
          </cell>
          <cell r="J497">
            <v>-26.47470976253298</v>
          </cell>
        </row>
        <row r="498">
          <cell r="H498">
            <v>14.916372031662277</v>
          </cell>
          <cell r="I498">
            <v>10.529828496042214</v>
          </cell>
          <cell r="J498">
            <v>-27.398931398416885</v>
          </cell>
        </row>
        <row r="499">
          <cell r="H499">
            <v>14.481873350923479</v>
          </cell>
          <cell r="I499">
            <v>10.491108179419527</v>
          </cell>
          <cell r="J499">
            <v>-28.064300791556732</v>
          </cell>
        </row>
        <row r="500">
          <cell r="H500">
            <v>14.002968337730863</v>
          </cell>
          <cell r="I500">
            <v>9.84729551451187</v>
          </cell>
          <cell r="J500">
            <v>-29.532651715039577</v>
          </cell>
        </row>
        <row r="501">
          <cell r="H501">
            <v>13.140263852242754</v>
          </cell>
          <cell r="I501">
            <v>9.017572559366755</v>
          </cell>
          <cell r="J501">
            <v>-30.494300791556725</v>
          </cell>
        </row>
        <row r="502">
          <cell r="H502">
            <v>12.915910290237463</v>
          </cell>
          <cell r="I502">
            <v>9.353905013192616</v>
          </cell>
          <cell r="J502">
            <v>-30.19094986807388</v>
          </cell>
        </row>
        <row r="503">
          <cell r="H503">
            <v>12.72715039577836</v>
          </cell>
          <cell r="I503">
            <v>9.264089709762537</v>
          </cell>
          <cell r="J503">
            <v>-30.148839050131926</v>
          </cell>
        </row>
        <row r="504">
          <cell r="H504">
            <v>12.472242744063315</v>
          </cell>
          <cell r="I504">
            <v>8.87725593667546</v>
          </cell>
          <cell r="J504">
            <v>-30.40374670184697</v>
          </cell>
        </row>
        <row r="505">
          <cell r="H505">
            <v>12.133852242744062</v>
          </cell>
          <cell r="I505">
            <v>8.93464379947229</v>
          </cell>
          <cell r="J505">
            <v>-29.884617414248027</v>
          </cell>
        </row>
        <row r="506">
          <cell r="H506">
            <v>12.17320580474933</v>
          </cell>
          <cell r="I506">
            <v>9.138905013192613</v>
          </cell>
          <cell r="J506">
            <v>-30.702783641160956</v>
          </cell>
        </row>
        <row r="507">
          <cell r="H507">
            <v>11.467480211081792</v>
          </cell>
          <cell r="I507">
            <v>9.191754617414247</v>
          </cell>
          <cell r="J507">
            <v>-29.29769129287599</v>
          </cell>
        </row>
        <row r="508">
          <cell r="H508">
            <v>12.238073878627965</v>
          </cell>
          <cell r="I508">
            <v>9.302717678100258</v>
          </cell>
          <cell r="J508">
            <v>-29.35163588390502</v>
          </cell>
        </row>
        <row r="509">
          <cell r="H509">
            <v>13.719630606860164</v>
          </cell>
          <cell r="I509">
            <v>10.22358839050132</v>
          </cell>
          <cell r="J509">
            <v>-28.859525065963062</v>
          </cell>
        </row>
        <row r="510">
          <cell r="H510">
            <v>14.16609498680738</v>
          </cell>
          <cell r="I510">
            <v>11.46160949868073</v>
          </cell>
          <cell r="J510">
            <v>-28.742875989445913</v>
          </cell>
        </row>
        <row r="511">
          <cell r="H511">
            <v>13.284630606860162</v>
          </cell>
          <cell r="I511">
            <v>12.46009234828496</v>
          </cell>
          <cell r="J511">
            <v>-28.535949868073878</v>
          </cell>
        </row>
        <row r="512">
          <cell r="H512">
            <v>11.44133245382585</v>
          </cell>
          <cell r="I512">
            <v>11.408350923482843</v>
          </cell>
          <cell r="J512">
            <v>-29.12594986807388</v>
          </cell>
        </row>
        <row r="513">
          <cell r="H513">
            <v>11.10514511873351</v>
          </cell>
          <cell r="I513">
            <v>11.500923482849608</v>
          </cell>
          <cell r="J513">
            <v>-28.802506596306067</v>
          </cell>
        </row>
        <row r="514">
          <cell r="H514">
            <v>11.870092348284956</v>
          </cell>
          <cell r="I514">
            <v>11.177480211081786</v>
          </cell>
          <cell r="J514">
            <v>-29.35682058047494</v>
          </cell>
        </row>
        <row r="515">
          <cell r="H515">
            <v>12.767295514511872</v>
          </cell>
          <cell r="I515">
            <v>11.052255936675465</v>
          </cell>
          <cell r="J515">
            <v>-28.52558047493404</v>
          </cell>
        </row>
        <row r="516">
          <cell r="H516">
            <v>13.033667546174144</v>
          </cell>
          <cell r="I516">
            <v>10.72496042216359</v>
          </cell>
          <cell r="J516">
            <v>-29.182691292875994</v>
          </cell>
        </row>
        <row r="517">
          <cell r="H517">
            <v>13.033667546174144</v>
          </cell>
          <cell r="I517">
            <v>10.72496042216359</v>
          </cell>
          <cell r="J517">
            <v>-29.182691292875994</v>
          </cell>
        </row>
        <row r="518">
          <cell r="H518">
            <v>15.538667546174146</v>
          </cell>
          <cell r="I518">
            <v>13.229960422163593</v>
          </cell>
          <cell r="J518">
            <v>-26.67769129287599</v>
          </cell>
        </row>
        <row r="519">
          <cell r="H519">
            <v>13.147163588390505</v>
          </cell>
          <cell r="I519">
            <v>10.87143799472296</v>
          </cell>
          <cell r="J519">
            <v>-27.354155672823218</v>
          </cell>
        </row>
        <row r="520">
          <cell r="H520">
            <v>12.710514511873349</v>
          </cell>
          <cell r="I520">
            <v>11.061437994722958</v>
          </cell>
          <cell r="J520">
            <v>-27.065211081794196</v>
          </cell>
        </row>
        <row r="521">
          <cell r="H521">
            <v>12.90877308707124</v>
          </cell>
          <cell r="I521">
            <v>12.051253298153043</v>
          </cell>
          <cell r="J521">
            <v>-26.669063324538257</v>
          </cell>
        </row>
        <row r="522">
          <cell r="H522">
            <v>12.90877308707124</v>
          </cell>
          <cell r="I522">
            <v>12.051253298153043</v>
          </cell>
          <cell r="J522">
            <v>-26.669063324538257</v>
          </cell>
        </row>
        <row r="523">
          <cell r="H523">
            <v>13.581569920844323</v>
          </cell>
          <cell r="I523">
            <v>12.888957783641153</v>
          </cell>
          <cell r="J523">
            <v>-25.435580474934042</v>
          </cell>
        </row>
        <row r="524">
          <cell r="H524">
            <v>13.053918205804749</v>
          </cell>
          <cell r="I524">
            <v>13.152862796833773</v>
          </cell>
          <cell r="J524">
            <v>-24.90782321899736</v>
          </cell>
        </row>
        <row r="525">
          <cell r="H525">
            <v>14.140527704485478</v>
          </cell>
          <cell r="I525">
            <v>12.722321899736144</v>
          </cell>
          <cell r="J525">
            <v>-23.14509234828496</v>
          </cell>
        </row>
        <row r="526">
          <cell r="H526">
            <v>15.20686015831135</v>
          </cell>
          <cell r="I526">
            <v>12.799208443271773</v>
          </cell>
          <cell r="J526">
            <v>-21.996306068601584</v>
          </cell>
        </row>
        <row r="527">
          <cell r="H527">
            <v>15.707638522427445</v>
          </cell>
          <cell r="I527">
            <v>13.168060686015835</v>
          </cell>
          <cell r="J527">
            <v>-21.759379947229554</v>
          </cell>
        </row>
        <row r="528">
          <cell r="H528">
            <v>15.513970976253297</v>
          </cell>
          <cell r="I528">
            <v>13.238245382585752</v>
          </cell>
          <cell r="J528">
            <v>-21.75515831134565</v>
          </cell>
        </row>
        <row r="529">
          <cell r="H529">
            <v>15.71204485488127</v>
          </cell>
          <cell r="I529">
            <v>12.84265171503958</v>
          </cell>
          <cell r="J529">
            <v>-21.557084432717676</v>
          </cell>
        </row>
        <row r="530">
          <cell r="H530">
            <v>15.710118733509233</v>
          </cell>
          <cell r="I530">
            <v>12.444947229551445</v>
          </cell>
          <cell r="J530">
            <v>-21.26217678100264</v>
          </cell>
        </row>
        <row r="531">
          <cell r="H531">
            <v>14.437467018469661</v>
          </cell>
          <cell r="I531">
            <v>11.139313984168865</v>
          </cell>
          <cell r="J531">
            <v>-21.875197889182054</v>
          </cell>
        </row>
        <row r="532">
          <cell r="H532">
            <v>12.986411609498681</v>
          </cell>
          <cell r="I532">
            <v>11.106464379947226</v>
          </cell>
          <cell r="J532">
            <v>-23.359234828496042</v>
          </cell>
        </row>
        <row r="533">
          <cell r="H533">
            <v>14.05265171503958</v>
          </cell>
          <cell r="I533">
            <v>10.556609498680743</v>
          </cell>
          <cell r="J533">
            <v>-23.018588390501318</v>
          </cell>
        </row>
        <row r="534">
          <cell r="H534">
            <v>14.557467018469659</v>
          </cell>
          <cell r="I534">
            <v>10.467757255936675</v>
          </cell>
          <cell r="J534">
            <v>-23.239366754617414</v>
          </cell>
        </row>
        <row r="535">
          <cell r="H535">
            <v>13.671873350923477</v>
          </cell>
          <cell r="I535">
            <v>9.648126649076517</v>
          </cell>
          <cell r="J535">
            <v>-23.465329815303434</v>
          </cell>
        </row>
        <row r="536">
          <cell r="H536">
            <v>13.609023746701851</v>
          </cell>
          <cell r="I536">
            <v>9.750184696569917</v>
          </cell>
          <cell r="J536">
            <v>-23.857994722955148</v>
          </cell>
        </row>
        <row r="537">
          <cell r="H537">
            <v>13.644934036939318</v>
          </cell>
          <cell r="I537">
            <v>9.786094986807385</v>
          </cell>
          <cell r="J537">
            <v>-25.86693931398417</v>
          </cell>
        </row>
        <row r="538">
          <cell r="H538">
            <v>13.110488126649074</v>
          </cell>
          <cell r="I538">
            <v>10.043205804749341</v>
          </cell>
          <cell r="J538">
            <v>-25.41193931398417</v>
          </cell>
        </row>
        <row r="539">
          <cell r="H539">
            <v>12.16222955145119</v>
          </cell>
          <cell r="I539">
            <v>9.523707124010556</v>
          </cell>
          <cell r="J539">
            <v>-26.261253298153033</v>
          </cell>
        </row>
        <row r="540">
          <cell r="H540">
            <v>12.521675461741431</v>
          </cell>
          <cell r="I540">
            <v>10.048060686015837</v>
          </cell>
          <cell r="J540">
            <v>-26.429511873350922</v>
          </cell>
        </row>
        <row r="541">
          <cell r="H541">
            <v>12.87378627968338</v>
          </cell>
          <cell r="I541">
            <v>10.16930079155673</v>
          </cell>
          <cell r="J541">
            <v>-26.011437994722957</v>
          </cell>
        </row>
        <row r="542">
          <cell r="H542">
            <v>13.463693931398424</v>
          </cell>
          <cell r="I542">
            <v>10.462374670184701</v>
          </cell>
          <cell r="J542">
            <v>-25.784327176781</v>
          </cell>
        </row>
        <row r="543">
          <cell r="H543">
            <v>13.370804749340373</v>
          </cell>
          <cell r="I543">
            <v>10.633337730870714</v>
          </cell>
          <cell r="J543">
            <v>-24.360065963060688</v>
          </cell>
        </row>
        <row r="544">
          <cell r="H544">
            <v>14.351345646437998</v>
          </cell>
          <cell r="I544">
            <v>11.218100263852243</v>
          </cell>
          <cell r="J544">
            <v>-24.96263852242744</v>
          </cell>
        </row>
        <row r="545">
          <cell r="H545">
            <v>14.11817941952507</v>
          </cell>
          <cell r="I545">
            <v>10.424248021108177</v>
          </cell>
          <cell r="J545">
            <v>-25.327730870712404</v>
          </cell>
        </row>
        <row r="546">
          <cell r="H546">
            <v>13.496622691292878</v>
          </cell>
          <cell r="I546">
            <v>10.39635883905013</v>
          </cell>
          <cell r="J546">
            <v>-25.124749340369394</v>
          </cell>
        </row>
        <row r="547">
          <cell r="H547">
            <v>14.483218997361476</v>
          </cell>
          <cell r="I547">
            <v>11.613825857519785</v>
          </cell>
          <cell r="J547">
            <v>-25.160580474934044</v>
          </cell>
        </row>
        <row r="548">
          <cell r="H548">
            <v>14.29079155672823</v>
          </cell>
          <cell r="I548">
            <v>11.157546174142475</v>
          </cell>
          <cell r="J548">
            <v>-23.637968337730868</v>
          </cell>
        </row>
        <row r="549">
          <cell r="H549">
            <v>14.591662269129287</v>
          </cell>
          <cell r="I549">
            <v>12.085065963060686</v>
          </cell>
          <cell r="J549">
            <v>-24.524432717678096</v>
          </cell>
        </row>
        <row r="550">
          <cell r="H550">
            <v>15.606068601583104</v>
          </cell>
          <cell r="I550">
            <v>12.802638522427443</v>
          </cell>
          <cell r="J550">
            <v>-23.444063324538263</v>
          </cell>
        </row>
        <row r="551">
          <cell r="H551">
            <v>15.477255936675462</v>
          </cell>
          <cell r="I551">
            <v>12.344010554089706</v>
          </cell>
          <cell r="J551">
            <v>-24.562321899736148</v>
          </cell>
        </row>
        <row r="552">
          <cell r="H552">
            <v>15.181530343007921</v>
          </cell>
          <cell r="I552">
            <v>13.400527704485484</v>
          </cell>
          <cell r="J552">
            <v>-23.110026385224273</v>
          </cell>
        </row>
        <row r="553">
          <cell r="H553">
            <v>15.239142480211072</v>
          </cell>
          <cell r="I553">
            <v>12.336767810026387</v>
          </cell>
          <cell r="J553">
            <v>-23.71204485488127</v>
          </cell>
        </row>
        <row r="554">
          <cell r="H554">
            <v>14.069102902374667</v>
          </cell>
          <cell r="I554">
            <v>13.376490765171496</v>
          </cell>
          <cell r="J554">
            <v>-23.79369393139842</v>
          </cell>
        </row>
        <row r="555">
          <cell r="H555">
            <v>14.223324538258566</v>
          </cell>
          <cell r="I555">
            <v>13.398786279683378</v>
          </cell>
          <cell r="J555">
            <v>-23.870343007915572</v>
          </cell>
        </row>
        <row r="556">
          <cell r="H556">
            <v>13.794419525065969</v>
          </cell>
          <cell r="I556">
            <v>13.233733509234831</v>
          </cell>
          <cell r="J556">
            <v>-25.88236147757256</v>
          </cell>
        </row>
        <row r="557">
          <cell r="H557">
            <v>14.48299472295514</v>
          </cell>
          <cell r="I557">
            <v>13.88932717678101</v>
          </cell>
          <cell r="J557">
            <v>-26.21621372031662</v>
          </cell>
        </row>
        <row r="558">
          <cell r="H558">
            <v>13.935844327176781</v>
          </cell>
          <cell r="I558">
            <v>14.46354881266491</v>
          </cell>
          <cell r="J558">
            <v>-26.037770448548812</v>
          </cell>
        </row>
        <row r="559">
          <cell r="H559">
            <v>14.343588390501317</v>
          </cell>
          <cell r="I559">
            <v>15.530923482849609</v>
          </cell>
          <cell r="J559">
            <v>-26.48754617414248</v>
          </cell>
        </row>
        <row r="560">
          <cell r="H560">
            <v>14.312941952506598</v>
          </cell>
          <cell r="I560">
            <v>16.225870712401054</v>
          </cell>
          <cell r="J560">
            <v>-27.07887862796834</v>
          </cell>
        </row>
        <row r="561">
          <cell r="H561">
            <v>15.673667546174144</v>
          </cell>
          <cell r="I561">
            <v>18.147282321899738</v>
          </cell>
          <cell r="J561">
            <v>-26.938469656992083</v>
          </cell>
        </row>
        <row r="562">
          <cell r="H562">
            <v>15.7645382585752</v>
          </cell>
          <cell r="I562">
            <v>18.699894459102893</v>
          </cell>
          <cell r="J562">
            <v>-26.55076517150396</v>
          </cell>
        </row>
        <row r="563">
          <cell r="H563">
            <v>15.360501319261218</v>
          </cell>
          <cell r="I563">
            <v>19.15337730870712</v>
          </cell>
          <cell r="J563">
            <v>-26.82287598944591</v>
          </cell>
        </row>
        <row r="564">
          <cell r="H564">
            <v>15.405870712401054</v>
          </cell>
          <cell r="I564">
            <v>20.122229551451184</v>
          </cell>
          <cell r="J564">
            <v>-26.282783641160954</v>
          </cell>
        </row>
        <row r="565">
          <cell r="H565">
            <v>14.223482849604224</v>
          </cell>
          <cell r="I565">
            <v>21.34749340369393</v>
          </cell>
          <cell r="J565">
            <v>-27.267282321899742</v>
          </cell>
        </row>
        <row r="566">
          <cell r="H566">
            <v>14.097519788918213</v>
          </cell>
          <cell r="I566">
            <v>21.551345646438</v>
          </cell>
          <cell r="J566">
            <v>-27.85498680738786</v>
          </cell>
        </row>
        <row r="567">
          <cell r="H567">
            <v>14.421424802110813</v>
          </cell>
          <cell r="I567">
            <v>21.314564643799464</v>
          </cell>
          <cell r="J567">
            <v>-26.376728232189976</v>
          </cell>
        </row>
        <row r="568">
          <cell r="H568">
            <v>14.818350923482846</v>
          </cell>
          <cell r="I568">
            <v>19.79856200527704</v>
          </cell>
          <cell r="J568">
            <v>-25.814894459102902</v>
          </cell>
        </row>
        <row r="569">
          <cell r="H569">
            <v>14.568575197889189</v>
          </cell>
          <cell r="I569">
            <v>21.032955145118734</v>
          </cell>
          <cell r="J569">
            <v>-26.658337730870713</v>
          </cell>
        </row>
        <row r="570">
          <cell r="H570">
            <v>14.9045382585752</v>
          </cell>
          <cell r="I570">
            <v>22.292401055408973</v>
          </cell>
          <cell r="J570">
            <v>-26.48728232189974</v>
          </cell>
        </row>
        <row r="571">
          <cell r="H571">
            <v>14.437796833773092</v>
          </cell>
          <cell r="I571">
            <v>21.594788918205808</v>
          </cell>
          <cell r="J571">
            <v>-26.888060686015827</v>
          </cell>
        </row>
        <row r="572">
          <cell r="H572">
            <v>13.133720316622686</v>
          </cell>
          <cell r="I572">
            <v>21.280158311345645</v>
          </cell>
          <cell r="J572">
            <v>-27.631451187335088</v>
          </cell>
        </row>
        <row r="573">
          <cell r="H573">
            <v>13.341926121372033</v>
          </cell>
          <cell r="I573">
            <v>20.13612137203166</v>
          </cell>
          <cell r="J573">
            <v>-28.742506596306065</v>
          </cell>
        </row>
        <row r="574">
          <cell r="H574">
            <v>13.33748021108179</v>
          </cell>
          <cell r="I574">
            <v>18.91135883905013</v>
          </cell>
          <cell r="J574">
            <v>-27.790488126649073</v>
          </cell>
        </row>
        <row r="575">
          <cell r="H575">
            <v>13.945277044854876</v>
          </cell>
          <cell r="I575">
            <v>17.540263852242745</v>
          </cell>
          <cell r="J575">
            <v>-27.08374670184697</v>
          </cell>
        </row>
        <row r="576">
          <cell r="H576">
            <v>13.767981530343008</v>
          </cell>
          <cell r="I576">
            <v>18.94608179419525</v>
          </cell>
          <cell r="J576">
            <v>-27.524894459102903</v>
          </cell>
        </row>
        <row r="577">
          <cell r="H577">
            <v>13.440461741424798</v>
          </cell>
          <cell r="I577">
            <v>18.61856200527704</v>
          </cell>
          <cell r="J577">
            <v>-26.994894459102902</v>
          </cell>
        </row>
        <row r="578">
          <cell r="H578">
            <v>14.31257255936675</v>
          </cell>
          <cell r="I578">
            <v>19.160857519788912</v>
          </cell>
          <cell r="J578">
            <v>-26.48558047493404</v>
          </cell>
        </row>
        <row r="579">
          <cell r="H579">
            <v>13.598535620052765</v>
          </cell>
          <cell r="I579">
            <v>19.304340369393138</v>
          </cell>
          <cell r="J579">
            <v>-26.704894459102903</v>
          </cell>
        </row>
        <row r="580">
          <cell r="H580">
            <v>13.287796833773086</v>
          </cell>
          <cell r="I580">
            <v>18.82869393139842</v>
          </cell>
          <cell r="J580">
            <v>-27.31246701846966</v>
          </cell>
        </row>
        <row r="581">
          <cell r="H581">
            <v>12.436556728232198</v>
          </cell>
          <cell r="I581">
            <v>19.1318073878628</v>
          </cell>
          <cell r="J581">
            <v>-27.668984168865435</v>
          </cell>
        </row>
        <row r="582">
          <cell r="H582">
            <v>13.317559366754622</v>
          </cell>
          <cell r="I582">
            <v>21.101200527704492</v>
          </cell>
          <cell r="J582">
            <v>-27.975316622691288</v>
          </cell>
        </row>
        <row r="583">
          <cell r="H583">
            <v>14.08939313984169</v>
          </cell>
          <cell r="I583">
            <v>22.00496042216359</v>
          </cell>
          <cell r="J583">
            <v>-26.939630606860163</v>
          </cell>
        </row>
        <row r="584">
          <cell r="H584">
            <v>14.539841688654363</v>
          </cell>
          <cell r="I584">
            <v>21.531926121372038</v>
          </cell>
          <cell r="J584">
            <v>-27.511609498680734</v>
          </cell>
        </row>
        <row r="585">
          <cell r="H585">
            <v>13.236860158311345</v>
          </cell>
          <cell r="I585">
            <v>21.218390501319263</v>
          </cell>
          <cell r="J585">
            <v>-28.913535620052777</v>
          </cell>
        </row>
        <row r="586">
          <cell r="H586">
            <v>14.209604221635885</v>
          </cell>
          <cell r="I586">
            <v>21.003799472295512</v>
          </cell>
          <cell r="J586">
            <v>-29.952664907651716</v>
          </cell>
        </row>
        <row r="587">
          <cell r="H587">
            <v>12.34717678100263</v>
          </cell>
          <cell r="I587">
            <v>18.514722955145118</v>
          </cell>
          <cell r="J587">
            <v>-31.28738786279684</v>
          </cell>
        </row>
        <row r="588">
          <cell r="H588">
            <v>11.981081794195248</v>
          </cell>
          <cell r="I588">
            <v>18.775277044854874</v>
          </cell>
          <cell r="J588">
            <v>-30.697018469656996</v>
          </cell>
        </row>
        <row r="589">
          <cell r="H589">
            <v>11.90387862796834</v>
          </cell>
          <cell r="I589">
            <v>20.380131926121365</v>
          </cell>
          <cell r="J589">
            <v>-30.87316622691293</v>
          </cell>
        </row>
        <row r="590">
          <cell r="H590">
            <v>12.292730870712404</v>
          </cell>
          <cell r="I590">
            <v>22.286134564643802</v>
          </cell>
          <cell r="J590">
            <v>-30.31940633245383</v>
          </cell>
        </row>
        <row r="591">
          <cell r="H591">
            <v>12.292730870712404</v>
          </cell>
          <cell r="I591">
            <v>22.286134564643802</v>
          </cell>
          <cell r="J591">
            <v>-30.31940633245383</v>
          </cell>
        </row>
        <row r="592">
          <cell r="H592">
            <v>12.142730870712413</v>
          </cell>
          <cell r="I592">
            <v>22.13613456464381</v>
          </cell>
          <cell r="J592">
            <v>-30.469406332453822</v>
          </cell>
        </row>
        <row r="593">
          <cell r="H593">
            <v>14.07763852242745</v>
          </cell>
          <cell r="I593">
            <v>24.63172823218997</v>
          </cell>
          <cell r="J593">
            <v>-28.996240105540892</v>
          </cell>
        </row>
        <row r="594">
          <cell r="H594">
            <v>14.120065963060682</v>
          </cell>
          <cell r="I594">
            <v>24.44328496042216</v>
          </cell>
          <cell r="J594">
            <v>-29.34959102902375</v>
          </cell>
        </row>
        <row r="595">
          <cell r="H595">
            <v>14.761715039577837</v>
          </cell>
          <cell r="I595">
            <v>24.458284960422162</v>
          </cell>
          <cell r="J595">
            <v>-28.77390501319261</v>
          </cell>
        </row>
        <row r="596">
          <cell r="H596">
            <v>15.055013192612137</v>
          </cell>
          <cell r="I596">
            <v>26.00488126649077</v>
          </cell>
          <cell r="J596">
            <v>-28.8763852242744</v>
          </cell>
        </row>
        <row r="597">
          <cell r="H597">
            <v>15.168918205804744</v>
          </cell>
          <cell r="I597">
            <v>26.382638522427442</v>
          </cell>
          <cell r="J597">
            <v>-27.67408970976254</v>
          </cell>
        </row>
        <row r="598">
          <cell r="H598">
            <v>14.613509234828484</v>
          </cell>
          <cell r="I598">
            <v>26.321952506596304</v>
          </cell>
          <cell r="J598">
            <v>-27.240052770448557</v>
          </cell>
        </row>
        <row r="599">
          <cell r="H599">
            <v>14.356543535620048</v>
          </cell>
          <cell r="I599">
            <v>25.438337730870714</v>
          </cell>
          <cell r="J599">
            <v>-26.243720316622692</v>
          </cell>
        </row>
        <row r="600">
          <cell r="H600">
            <v>13.798284960422166</v>
          </cell>
          <cell r="I600">
            <v>27.947361477572557</v>
          </cell>
          <cell r="J600">
            <v>-26.63707124010554</v>
          </cell>
        </row>
        <row r="601">
          <cell r="H601">
            <v>14.118192612137207</v>
          </cell>
          <cell r="I601">
            <v>28.168324538258574</v>
          </cell>
          <cell r="J601">
            <v>-26.48207124010554</v>
          </cell>
        </row>
        <row r="602">
          <cell r="H602">
            <v>14.821029023746704</v>
          </cell>
          <cell r="I602">
            <v>30.751108179419532</v>
          </cell>
          <cell r="J602">
            <v>-26.80166226912928</v>
          </cell>
        </row>
        <row r="603">
          <cell r="H603">
            <v>15.134604221635882</v>
          </cell>
          <cell r="I603">
            <v>33.07655672823219</v>
          </cell>
          <cell r="J603">
            <v>-26.4551055408971</v>
          </cell>
        </row>
        <row r="604">
          <cell r="H604">
            <v>14.81286279683377</v>
          </cell>
          <cell r="I604">
            <v>32.26009234828496</v>
          </cell>
          <cell r="J604">
            <v>-26.15019788918206</v>
          </cell>
        </row>
        <row r="605">
          <cell r="H605">
            <v>15.44749340369394</v>
          </cell>
          <cell r="I605">
            <v>31.80633245382586</v>
          </cell>
          <cell r="J605">
            <v>-25.581530343007913</v>
          </cell>
        </row>
        <row r="606">
          <cell r="H606">
            <v>15.718641160949872</v>
          </cell>
          <cell r="I606">
            <v>31.74766490765171</v>
          </cell>
          <cell r="J606">
            <v>-24.65075197889182</v>
          </cell>
        </row>
        <row r="607">
          <cell r="H607">
            <v>16.20240105540897</v>
          </cell>
          <cell r="I607">
            <v>36.18920844327177</v>
          </cell>
          <cell r="J607">
            <v>-24.793641160949875</v>
          </cell>
        </row>
        <row r="608">
          <cell r="H608">
            <v>16.505013192612125</v>
          </cell>
          <cell r="I608">
            <v>37.87704485488126</v>
          </cell>
          <cell r="J608">
            <v>-24.886807387862802</v>
          </cell>
        </row>
        <row r="609">
          <cell r="H609">
            <v>17.03699208443271</v>
          </cell>
          <cell r="I609">
            <v>37.254670184696565</v>
          </cell>
          <cell r="J609">
            <v>-22.178047493403696</v>
          </cell>
        </row>
        <row r="610">
          <cell r="H610">
            <v>17.159472295514504</v>
          </cell>
          <cell r="I610">
            <v>36.2557783641161</v>
          </cell>
          <cell r="J610">
            <v>-21.857678100263854</v>
          </cell>
        </row>
        <row r="611">
          <cell r="H611">
            <v>17.351029023746705</v>
          </cell>
          <cell r="I611">
            <v>35.227018469657</v>
          </cell>
          <cell r="J611">
            <v>-23.381160949868068</v>
          </cell>
        </row>
        <row r="612">
          <cell r="H612">
            <v>19.601029023746698</v>
          </cell>
          <cell r="I612">
            <v>37.47701846965699</v>
          </cell>
          <cell r="J612">
            <v>-21.131160949868075</v>
          </cell>
        </row>
        <row r="613">
          <cell r="H613">
            <v>16.76002638522428</v>
          </cell>
          <cell r="I613">
            <v>32.95395778364116</v>
          </cell>
          <cell r="J613">
            <v>-23.015699208443266</v>
          </cell>
        </row>
        <row r="614">
          <cell r="H614">
            <v>16.01846965699208</v>
          </cell>
          <cell r="I614">
            <v>32.93799472295514</v>
          </cell>
          <cell r="J614">
            <v>-22.86675461741425</v>
          </cell>
        </row>
        <row r="615">
          <cell r="H615">
            <v>16.26369393139842</v>
          </cell>
          <cell r="I615">
            <v>34.30459102902374</v>
          </cell>
          <cell r="J615">
            <v>-23.446068601583114</v>
          </cell>
        </row>
        <row r="616">
          <cell r="H616">
            <v>16.80391820580475</v>
          </cell>
          <cell r="I616">
            <v>34.976741424802114</v>
          </cell>
          <cell r="J616">
            <v>-24.32405013192612</v>
          </cell>
        </row>
        <row r="617">
          <cell r="H617">
            <v>16.341992084432718</v>
          </cell>
          <cell r="I617">
            <v>35.50426121372031</v>
          </cell>
          <cell r="J617">
            <v>-24.588087071240103</v>
          </cell>
        </row>
        <row r="618">
          <cell r="H618">
            <v>15.309973614775728</v>
          </cell>
          <cell r="I618">
            <v>34.406279683377306</v>
          </cell>
          <cell r="J618">
            <v>-25.85097625329815</v>
          </cell>
        </row>
        <row r="619">
          <cell r="H619">
            <v>14.199102902374662</v>
          </cell>
          <cell r="I619">
            <v>32.734722955145116</v>
          </cell>
          <cell r="J619">
            <v>-27.192717678100273</v>
          </cell>
        </row>
        <row r="620">
          <cell r="H620">
            <v>14.271253298153042</v>
          </cell>
          <cell r="I620">
            <v>33.466503957783644</v>
          </cell>
          <cell r="J620">
            <v>-27.978087071240104</v>
          </cell>
        </row>
        <row r="621">
          <cell r="H621">
            <v>14.655013192612131</v>
          </cell>
          <cell r="I621">
            <v>35.895118733509236</v>
          </cell>
          <cell r="J621">
            <v>-27.462401055408968</v>
          </cell>
        </row>
        <row r="622">
          <cell r="H622">
            <v>14.310883905013185</v>
          </cell>
          <cell r="I622">
            <v>33.868931398416876</v>
          </cell>
          <cell r="J622">
            <v>-26.78410290237467</v>
          </cell>
        </row>
        <row r="623">
          <cell r="H623">
            <v>13.897810026385216</v>
          </cell>
          <cell r="I623">
            <v>31.37802110817941</v>
          </cell>
          <cell r="J623">
            <v>-27.263139841688663</v>
          </cell>
        </row>
        <row r="624">
          <cell r="H624">
            <v>13.297625329815304</v>
          </cell>
          <cell r="I624">
            <v>28.535092348284962</v>
          </cell>
          <cell r="J624">
            <v>-28.226121372031663</v>
          </cell>
        </row>
        <row r="625">
          <cell r="H625">
            <v>13.43120052770449</v>
          </cell>
          <cell r="I625">
            <v>28.734630606860165</v>
          </cell>
          <cell r="J625">
            <v>-28.22447229551451</v>
          </cell>
        </row>
        <row r="626">
          <cell r="H626">
            <v>14.141569920844319</v>
          </cell>
          <cell r="I626">
            <v>30.434445910290236</v>
          </cell>
          <cell r="J626">
            <v>-27.711992084432723</v>
          </cell>
        </row>
        <row r="627">
          <cell r="H627">
            <v>14.141569920844319</v>
          </cell>
          <cell r="I627">
            <v>30.434445910290236</v>
          </cell>
          <cell r="J627">
            <v>-27.711992084432723</v>
          </cell>
        </row>
        <row r="628">
          <cell r="H628">
            <v>14.148364116094996</v>
          </cell>
          <cell r="I628">
            <v>31.13385224274407</v>
          </cell>
          <cell r="J628">
            <v>-26.913641160949865</v>
          </cell>
        </row>
        <row r="629">
          <cell r="H629">
            <v>14.170158311345645</v>
          </cell>
          <cell r="I629">
            <v>29.44060686015831</v>
          </cell>
          <cell r="J629">
            <v>-25.671530343007916</v>
          </cell>
        </row>
        <row r="630">
          <cell r="H630">
            <v>13.88199208443271</v>
          </cell>
          <cell r="I630">
            <v>29.44927440633245</v>
          </cell>
          <cell r="J630">
            <v>-26.32249340369394</v>
          </cell>
        </row>
        <row r="631">
          <cell r="H631">
            <v>14.056530343007921</v>
          </cell>
          <cell r="I631">
            <v>28.799274406332458</v>
          </cell>
          <cell r="J631">
            <v>-27.104419525065964</v>
          </cell>
        </row>
        <row r="632">
          <cell r="H632">
            <v>14.568997361477571</v>
          </cell>
          <cell r="I632">
            <v>27.332849604221636</v>
          </cell>
          <cell r="J632">
            <v>-28.900659630606867</v>
          </cell>
        </row>
        <row r="633">
          <cell r="H633">
            <v>14.289960422163588</v>
          </cell>
          <cell r="I633">
            <v>25.86647757255936</v>
          </cell>
          <cell r="J633">
            <v>-28.915844327176785</v>
          </cell>
        </row>
        <row r="634">
          <cell r="H634">
            <v>14.666609498680728</v>
          </cell>
          <cell r="I634">
            <v>24.92386543535619</v>
          </cell>
          <cell r="J634">
            <v>-29.033918205804753</v>
          </cell>
        </row>
        <row r="635">
          <cell r="H635">
            <v>13.74766490765171</v>
          </cell>
          <cell r="I635">
            <v>25.45610817941953</v>
          </cell>
          <cell r="J635">
            <v>-29.095343007915567</v>
          </cell>
        </row>
        <row r="636">
          <cell r="H636">
            <v>14.811477572559369</v>
          </cell>
          <cell r="I636">
            <v>25.035751978891824</v>
          </cell>
          <cell r="J636">
            <v>-27.27295514511873</v>
          </cell>
        </row>
        <row r="637">
          <cell r="H637">
            <v>15.267902374670186</v>
          </cell>
          <cell r="I637">
            <v>26.21777044854882</v>
          </cell>
          <cell r="J637">
            <v>-26.288825857519782</v>
          </cell>
        </row>
        <row r="638">
          <cell r="H638">
            <v>15.431846965699208</v>
          </cell>
          <cell r="I638">
            <v>26.94240105540898</v>
          </cell>
          <cell r="J638">
            <v>-25.861029023746696</v>
          </cell>
        </row>
        <row r="639">
          <cell r="H639">
            <v>15.388311345646443</v>
          </cell>
          <cell r="I639">
            <v>26.206253298153044</v>
          </cell>
          <cell r="J639">
            <v>-26.300343007915565</v>
          </cell>
        </row>
        <row r="640">
          <cell r="H640">
            <v>14.709775725593659</v>
          </cell>
          <cell r="I640">
            <v>26.813997361477576</v>
          </cell>
          <cell r="J640">
            <v>-27.40763852242744</v>
          </cell>
        </row>
        <row r="641">
          <cell r="H641">
            <v>15.043258575197882</v>
          </cell>
          <cell r="I641">
            <v>28.829538258575198</v>
          </cell>
          <cell r="J641">
            <v>-27.86571240105541</v>
          </cell>
        </row>
        <row r="642">
          <cell r="H642">
            <v>14.505092348284961</v>
          </cell>
          <cell r="I642">
            <v>28.32435356200527</v>
          </cell>
          <cell r="J642">
            <v>-27.414432717678096</v>
          </cell>
        </row>
        <row r="643">
          <cell r="H643">
            <v>14.097203166226905</v>
          </cell>
          <cell r="I643">
            <v>25.871609498680726</v>
          </cell>
          <cell r="J643">
            <v>-27.756358839050137</v>
          </cell>
        </row>
        <row r="644">
          <cell r="H644">
            <v>14.60766490765171</v>
          </cell>
          <cell r="I644">
            <v>25.656477572559368</v>
          </cell>
          <cell r="J644">
            <v>-27.443786279683373</v>
          </cell>
        </row>
        <row r="645">
          <cell r="H645">
            <v>15.137796833773095</v>
          </cell>
          <cell r="I645">
            <v>26.35151715039578</v>
          </cell>
          <cell r="J645">
            <v>-27.738192612137198</v>
          </cell>
        </row>
        <row r="646">
          <cell r="H646">
            <v>14.381147757255931</v>
          </cell>
          <cell r="I646">
            <v>27.210963060686012</v>
          </cell>
          <cell r="J646">
            <v>-27.27452506596307</v>
          </cell>
        </row>
        <row r="647">
          <cell r="H647">
            <v>14.565738786279681</v>
          </cell>
          <cell r="I647">
            <v>27.46151715039578</v>
          </cell>
          <cell r="J647">
            <v>-26.00154353562005</v>
          </cell>
        </row>
        <row r="648">
          <cell r="H648">
            <v>14.188905013192624</v>
          </cell>
          <cell r="I648">
            <v>26.194182058047502</v>
          </cell>
          <cell r="J648">
            <v>-25.949617414248017</v>
          </cell>
        </row>
        <row r="649">
          <cell r="H649">
            <v>14.195461741424793</v>
          </cell>
          <cell r="I649">
            <v>25.07936675461741</v>
          </cell>
          <cell r="J649">
            <v>-26.140949868073882</v>
          </cell>
        </row>
        <row r="650">
          <cell r="H650">
            <v>13.45344327176781</v>
          </cell>
          <cell r="I650">
            <v>24.568218997361484</v>
          </cell>
          <cell r="J650">
            <v>-26.718060686015825</v>
          </cell>
        </row>
        <row r="651">
          <cell r="H651">
            <v>13.231424802110809</v>
          </cell>
          <cell r="I651">
            <v>25.038812664907653</v>
          </cell>
          <cell r="J651">
            <v>-26.841134564643802</v>
          </cell>
        </row>
        <row r="652">
          <cell r="H652">
            <v>13.417664907651712</v>
          </cell>
          <cell r="I652">
            <v>24.565422163588394</v>
          </cell>
          <cell r="J652">
            <v>-25.269670184696565</v>
          </cell>
        </row>
        <row r="653">
          <cell r="H653">
            <v>13.14105540897097</v>
          </cell>
          <cell r="I653">
            <v>24.32179419525066</v>
          </cell>
          <cell r="J653">
            <v>-25.546279683377314</v>
          </cell>
        </row>
        <row r="654">
          <cell r="H654">
            <v>12.577110817941957</v>
          </cell>
          <cell r="I654">
            <v>24.417480211081795</v>
          </cell>
          <cell r="J654">
            <v>-26.209168865435352</v>
          </cell>
        </row>
        <row r="655">
          <cell r="H655">
            <v>12.11463060686016</v>
          </cell>
          <cell r="I655">
            <v>22.86660949868073</v>
          </cell>
          <cell r="J655">
            <v>-27.100408970976254</v>
          </cell>
        </row>
        <row r="656">
          <cell r="H656">
            <v>11.16224274406332</v>
          </cell>
          <cell r="I656">
            <v>23.332427440633253</v>
          </cell>
          <cell r="J656">
            <v>-28.5475197889182</v>
          </cell>
        </row>
        <row r="657">
          <cell r="H657">
            <v>11.638113456464382</v>
          </cell>
          <cell r="I657">
            <v>25.19352242744064</v>
          </cell>
          <cell r="J657">
            <v>-27.412018469656985</v>
          </cell>
        </row>
        <row r="658">
          <cell r="H658">
            <v>12.632467018469654</v>
          </cell>
          <cell r="I658">
            <v>26.15489445910289</v>
          </cell>
          <cell r="J658">
            <v>-27.605000000000004</v>
          </cell>
        </row>
        <row r="659">
          <cell r="H659">
            <v>12.573614775725588</v>
          </cell>
          <cell r="I659">
            <v>24.974670184696564</v>
          </cell>
          <cell r="J659">
            <v>-27.927704485488135</v>
          </cell>
        </row>
        <row r="660">
          <cell r="H660">
            <v>12.054208443271776</v>
          </cell>
          <cell r="I660">
            <v>22.410408970976263</v>
          </cell>
          <cell r="J660">
            <v>-28.809907651715037</v>
          </cell>
        </row>
        <row r="661">
          <cell r="H661">
            <v>10.821688654353565</v>
          </cell>
          <cell r="I661">
            <v>20.51825857519789</v>
          </cell>
          <cell r="J661">
            <v>-29.4487598944591</v>
          </cell>
        </row>
        <row r="662">
          <cell r="H662">
            <v>11.469577836411617</v>
          </cell>
          <cell r="I662">
            <v>19.583034300791567</v>
          </cell>
          <cell r="J662">
            <v>-29.55944591029023</v>
          </cell>
        </row>
        <row r="663">
          <cell r="H663">
            <v>11.421002638522424</v>
          </cell>
          <cell r="I663">
            <v>16.53313984168865</v>
          </cell>
          <cell r="J663">
            <v>-29.575039577836414</v>
          </cell>
        </row>
        <row r="664">
          <cell r="H664">
            <v>11.509854881266492</v>
          </cell>
          <cell r="I664">
            <v>16.918825857519792</v>
          </cell>
          <cell r="J664">
            <v>-28.92550131926121</v>
          </cell>
        </row>
        <row r="665">
          <cell r="H665">
            <v>11.679485488126645</v>
          </cell>
          <cell r="I665">
            <v>15.934102902374661</v>
          </cell>
          <cell r="J665">
            <v>-28.0962401055409</v>
          </cell>
        </row>
        <row r="666">
          <cell r="H666">
            <v>11.225448548812665</v>
          </cell>
          <cell r="I666">
            <v>15.941807387862795</v>
          </cell>
          <cell r="J666">
            <v>-28.682203166226913</v>
          </cell>
        </row>
        <row r="667">
          <cell r="H667">
            <v>11.320039577836411</v>
          </cell>
          <cell r="I667">
            <v>14.453284960422167</v>
          </cell>
          <cell r="J667">
            <v>-27.894999999999996</v>
          </cell>
        </row>
        <row r="668">
          <cell r="H668">
            <v>12.22463060686016</v>
          </cell>
          <cell r="I668">
            <v>13.840725593667543</v>
          </cell>
          <cell r="J668">
            <v>-26.89146437994723</v>
          </cell>
        </row>
        <row r="669">
          <cell r="H669">
            <v>13.436372031662259</v>
          </cell>
          <cell r="I669">
            <v>14.887559366754616</v>
          </cell>
          <cell r="J669">
            <v>-26.108482849604222</v>
          </cell>
        </row>
        <row r="670">
          <cell r="H670">
            <v>13.939802110817936</v>
          </cell>
          <cell r="I670">
            <v>16.017638522427447</v>
          </cell>
          <cell r="J670">
            <v>-27.023258575197886</v>
          </cell>
        </row>
        <row r="671">
          <cell r="H671">
            <v>13.69843007915567</v>
          </cell>
          <cell r="I671">
            <v>15.842229551451183</v>
          </cell>
          <cell r="J671">
            <v>-26.967796833773093</v>
          </cell>
        </row>
        <row r="672">
          <cell r="H672">
            <v>14.019485488126648</v>
          </cell>
          <cell r="I672">
            <v>15.47067282321899</v>
          </cell>
          <cell r="J672">
            <v>-27.735131926121376</v>
          </cell>
        </row>
        <row r="673">
          <cell r="H673">
            <v>14.74558047493403</v>
          </cell>
          <cell r="I673">
            <v>15.339248021108176</v>
          </cell>
          <cell r="J673">
            <v>-28.06444591029024</v>
          </cell>
        </row>
        <row r="674">
          <cell r="H674">
            <v>14.70567282321899</v>
          </cell>
          <cell r="I674">
            <v>15.92598944591029</v>
          </cell>
          <cell r="J674">
            <v>-27.477704485488132</v>
          </cell>
        </row>
        <row r="675">
          <cell r="H675">
            <v>14.824023746701855</v>
          </cell>
          <cell r="I675">
            <v>15.285765171503954</v>
          </cell>
          <cell r="J675">
            <v>-26.765686015831136</v>
          </cell>
        </row>
        <row r="676">
          <cell r="H676">
            <v>14.4986147757256</v>
          </cell>
          <cell r="I676">
            <v>16.543469656992087</v>
          </cell>
          <cell r="J676">
            <v>-26.002704485488124</v>
          </cell>
        </row>
        <row r="677">
          <cell r="H677">
            <v>15.344907651715047</v>
          </cell>
          <cell r="I677">
            <v>18.247282321899746</v>
          </cell>
          <cell r="J677">
            <v>-23.078575197889172</v>
          </cell>
        </row>
        <row r="678">
          <cell r="H678">
            <v>15.93949868073878</v>
          </cell>
          <cell r="I678">
            <v>17.720501319261217</v>
          </cell>
          <cell r="J678">
            <v>-21.79137203166227</v>
          </cell>
        </row>
        <row r="679">
          <cell r="H679">
            <v>16.084498680738776</v>
          </cell>
          <cell r="I679">
            <v>19.283707124010547</v>
          </cell>
          <cell r="J679">
            <v>-21.481464379947234</v>
          </cell>
        </row>
        <row r="680">
          <cell r="H680">
            <v>17.098166226912923</v>
          </cell>
          <cell r="I680">
            <v>17.988667546174142</v>
          </cell>
          <cell r="J680">
            <v>-20.962519788918208</v>
          </cell>
        </row>
        <row r="681">
          <cell r="H681">
            <v>16.68564643799472</v>
          </cell>
          <cell r="I681">
            <v>18.466649076517157</v>
          </cell>
          <cell r="J681">
            <v>-21.24311345646438</v>
          </cell>
        </row>
        <row r="682">
          <cell r="H682">
            <v>16.638667546174148</v>
          </cell>
          <cell r="I682">
            <v>18.45265171503958</v>
          </cell>
          <cell r="J682">
            <v>-22.54339050131926</v>
          </cell>
        </row>
        <row r="683">
          <cell r="H683">
            <v>16.335052770448556</v>
          </cell>
          <cell r="I683">
            <v>18.379907651715044</v>
          </cell>
          <cell r="J683">
            <v>-21.989485488126647</v>
          </cell>
        </row>
        <row r="684">
          <cell r="H684">
            <v>16.74770448548813</v>
          </cell>
          <cell r="I684">
            <v>19.518153034300795</v>
          </cell>
          <cell r="J684">
            <v>-23.258891820580473</v>
          </cell>
        </row>
        <row r="685">
          <cell r="H685">
            <v>16.921015831134568</v>
          </cell>
          <cell r="I685">
            <v>19.79040897097626</v>
          </cell>
          <cell r="J685">
            <v>-22.359986807387862</v>
          </cell>
        </row>
        <row r="686">
          <cell r="H686">
            <v>17.51220316622691</v>
          </cell>
          <cell r="I686">
            <v>20.645448548812666</v>
          </cell>
          <cell r="J686">
            <v>-22.989116094986805</v>
          </cell>
        </row>
        <row r="687">
          <cell r="H687">
            <v>17.70977572559366</v>
          </cell>
          <cell r="I687">
            <v>19.655686015831137</v>
          </cell>
          <cell r="J687">
            <v>-22.857506596306067</v>
          </cell>
        </row>
        <row r="688">
          <cell r="H688">
            <v>17.884960422163587</v>
          </cell>
          <cell r="I688">
            <v>18.31372031662268</v>
          </cell>
          <cell r="J688">
            <v>-22.946174142480217</v>
          </cell>
        </row>
        <row r="689">
          <cell r="H689">
            <v>17.65936675461741</v>
          </cell>
          <cell r="I689">
            <v>18.31899736147757</v>
          </cell>
          <cell r="J689">
            <v>-22.21530343007916</v>
          </cell>
        </row>
        <row r="690">
          <cell r="H690">
            <v>17.20284960422164</v>
          </cell>
          <cell r="I690">
            <v>18.785963060686015</v>
          </cell>
          <cell r="J690">
            <v>-23.52934036939314</v>
          </cell>
        </row>
        <row r="691">
          <cell r="H691">
            <v>16.88862796833773</v>
          </cell>
          <cell r="I691">
            <v>20.945356200527712</v>
          </cell>
          <cell r="J691">
            <v>-23.249894459102897</v>
          </cell>
        </row>
        <row r="692">
          <cell r="H692">
            <v>17.818627968337722</v>
          </cell>
          <cell r="I692">
            <v>21.875356200527705</v>
          </cell>
          <cell r="J692">
            <v>-22.319894459102905</v>
          </cell>
        </row>
        <row r="693">
          <cell r="H693">
            <v>17.551147757255933</v>
          </cell>
          <cell r="I693">
            <v>22.13558047493403</v>
          </cell>
          <cell r="J693">
            <v>-22.554393139841693</v>
          </cell>
        </row>
        <row r="694">
          <cell r="H694">
            <v>17.924445910290245</v>
          </cell>
          <cell r="I694">
            <v>22.442915567282327</v>
          </cell>
          <cell r="J694">
            <v>-23.005633245382583</v>
          </cell>
        </row>
        <row r="695">
          <cell r="H695">
            <v>17.092427440633244</v>
          </cell>
          <cell r="I695">
            <v>22.17158311345645</v>
          </cell>
          <cell r="J695">
            <v>-23.54081794195251</v>
          </cell>
        </row>
        <row r="696">
          <cell r="H696">
            <v>16.667150395778364</v>
          </cell>
          <cell r="I696">
            <v>21.64736147757256</v>
          </cell>
          <cell r="J696">
            <v>-24.19696569920844</v>
          </cell>
        </row>
        <row r="697">
          <cell r="H697">
            <v>15.745910290237461</v>
          </cell>
          <cell r="I697">
            <v>22.07836411609499</v>
          </cell>
          <cell r="J697">
            <v>-25.21715039577837</v>
          </cell>
        </row>
        <row r="698">
          <cell r="H698">
            <v>15.22370712401056</v>
          </cell>
          <cell r="I698">
            <v>21.259327176781014</v>
          </cell>
          <cell r="J698">
            <v>-25.73935356200527</v>
          </cell>
        </row>
        <row r="699">
          <cell r="H699">
            <v>15.719393139841685</v>
          </cell>
          <cell r="I699">
            <v>20.930474934036937</v>
          </cell>
          <cell r="J699">
            <v>-25.83733509234829</v>
          </cell>
        </row>
        <row r="700">
          <cell r="H700">
            <v>17.008100263852242</v>
          </cell>
          <cell r="I700">
            <v>18.921029023746698</v>
          </cell>
          <cell r="J700">
            <v>-26.23068601583114</v>
          </cell>
        </row>
        <row r="701">
          <cell r="H701">
            <v>17.59511873350924</v>
          </cell>
          <cell r="I701">
            <v>16.242875989445906</v>
          </cell>
          <cell r="J701">
            <v>-26.039445910290233</v>
          </cell>
        </row>
        <row r="702">
          <cell r="H702">
            <v>18.81052770448548</v>
          </cell>
          <cell r="I702">
            <v>15.743245382585755</v>
          </cell>
          <cell r="J702">
            <v>-25.97839050131926</v>
          </cell>
        </row>
        <row r="703">
          <cell r="H703">
            <v>18.073139841688658</v>
          </cell>
          <cell r="I703">
            <v>15.50058047493404</v>
          </cell>
          <cell r="J703">
            <v>-26.649815303430074</v>
          </cell>
        </row>
        <row r="704">
          <cell r="H704">
            <v>17.927678100263847</v>
          </cell>
          <cell r="I704">
            <v>15.091266490765165</v>
          </cell>
          <cell r="J704">
            <v>-26.89422163588391</v>
          </cell>
        </row>
        <row r="705">
          <cell r="H705">
            <v>18.12845646437995</v>
          </cell>
          <cell r="I705">
            <v>17.666715039577838</v>
          </cell>
          <cell r="J705">
            <v>-26.89133245382586</v>
          </cell>
        </row>
        <row r="706">
          <cell r="H706">
            <v>17.972308707124014</v>
          </cell>
          <cell r="I706">
            <v>19.456477572559365</v>
          </cell>
          <cell r="J706">
            <v>-27.37729551451187</v>
          </cell>
        </row>
        <row r="707">
          <cell r="H707">
            <v>19.003364116094986</v>
          </cell>
          <cell r="I707">
            <v>20.124736147757247</v>
          </cell>
          <cell r="J707">
            <v>-26.445184696569925</v>
          </cell>
        </row>
        <row r="708">
          <cell r="H708">
            <v>18.70740105540898</v>
          </cell>
          <cell r="I708">
            <v>18.113733509234834</v>
          </cell>
          <cell r="J708">
            <v>-26.74114775725593</v>
          </cell>
        </row>
        <row r="709">
          <cell r="H709">
            <v>18.656939313984168</v>
          </cell>
          <cell r="I709">
            <v>17.370659630606866</v>
          </cell>
          <cell r="J709">
            <v>-26.395831134564638</v>
          </cell>
        </row>
        <row r="710">
          <cell r="H710">
            <v>19.136846965699206</v>
          </cell>
          <cell r="I710">
            <v>17.487770448548815</v>
          </cell>
          <cell r="J710">
            <v>-26.146794195250656</v>
          </cell>
        </row>
        <row r="711">
          <cell r="H711">
            <v>18.27244063324538</v>
          </cell>
          <cell r="I711">
            <v>17.546846965699203</v>
          </cell>
          <cell r="J711">
            <v>-27.30803430079156</v>
          </cell>
        </row>
        <row r="712">
          <cell r="H712">
            <v>19.080606860158312</v>
          </cell>
          <cell r="I712">
            <v>17.200659630606864</v>
          </cell>
          <cell r="J712">
            <v>-26.236015831134566</v>
          </cell>
        </row>
        <row r="713">
          <cell r="H713">
            <v>18.718548812664906</v>
          </cell>
          <cell r="I713">
            <v>16.409841688654353</v>
          </cell>
          <cell r="J713">
            <v>-25.278812664907655</v>
          </cell>
        </row>
        <row r="714">
          <cell r="H714">
            <v>18.242955145118728</v>
          </cell>
          <cell r="I714">
            <v>15.472506596306062</v>
          </cell>
          <cell r="J714">
            <v>-25.6224802110818</v>
          </cell>
        </row>
        <row r="715">
          <cell r="H715">
            <v>17.69079155672823</v>
          </cell>
          <cell r="I715">
            <v>15.217176781002635</v>
          </cell>
          <cell r="J715">
            <v>-27.691794195250658</v>
          </cell>
        </row>
        <row r="716">
          <cell r="H716">
            <v>16.629274406332456</v>
          </cell>
          <cell r="I716">
            <v>13.825844327176782</v>
          </cell>
          <cell r="J716">
            <v>-28.52244063324538</v>
          </cell>
        </row>
        <row r="783">
          <cell r="H783">
            <v>19.316411609498687</v>
          </cell>
          <cell r="I783">
            <v>16.0512401055409</v>
          </cell>
          <cell r="J783">
            <v>-30.71656992084432</v>
          </cell>
        </row>
        <row r="784">
          <cell r="H784">
            <v>19.187968337730865</v>
          </cell>
          <cell r="I784">
            <v>17.2420580474934</v>
          </cell>
          <cell r="J784">
            <v>-29.8555672823219</v>
          </cell>
        </row>
        <row r="785">
          <cell r="H785">
            <v>18.508562005277042</v>
          </cell>
          <cell r="I785">
            <v>16.133891820580473</v>
          </cell>
          <cell r="J785">
            <v>-30.40304749340369</v>
          </cell>
        </row>
        <row r="786">
          <cell r="H786">
            <v>17.781781002638525</v>
          </cell>
          <cell r="I786">
            <v>15.407110817941955</v>
          </cell>
          <cell r="J786">
            <v>-29.909511873350922</v>
          </cell>
        </row>
        <row r="787">
          <cell r="H787">
            <v>16.302071240105548</v>
          </cell>
          <cell r="I787">
            <v>14.817902374670183</v>
          </cell>
          <cell r="J787">
            <v>-28.717717678100257</v>
          </cell>
        </row>
        <row r="788">
          <cell r="H788">
            <v>16.265870712401053</v>
          </cell>
          <cell r="I788">
            <v>15.012572559366745</v>
          </cell>
          <cell r="J788">
            <v>-30.534920844327175</v>
          </cell>
        </row>
        <row r="789">
          <cell r="H789">
            <v>16.513575197889182</v>
          </cell>
          <cell r="I789">
            <v>14.79853562005276</v>
          </cell>
          <cell r="J789">
            <v>-32.00225593667547</v>
          </cell>
        </row>
        <row r="790">
          <cell r="H790">
            <v>15.88221635883906</v>
          </cell>
          <cell r="I790">
            <v>13.6064907651715</v>
          </cell>
          <cell r="J790">
            <v>-30.225963060686013</v>
          </cell>
        </row>
        <row r="791">
          <cell r="H791">
            <v>16.404696569920844</v>
          </cell>
          <cell r="I791">
            <v>13.403377308707121</v>
          </cell>
          <cell r="J791">
            <v>-29.73646437994723</v>
          </cell>
        </row>
        <row r="792">
          <cell r="H792">
            <v>16.377902374670185</v>
          </cell>
          <cell r="I792">
            <v>13.079749340369403</v>
          </cell>
          <cell r="J792">
            <v>-30.224999999999994</v>
          </cell>
        </row>
        <row r="793">
          <cell r="H793">
            <v>17.262493403693938</v>
          </cell>
          <cell r="I793">
            <v>12.67806068601584</v>
          </cell>
          <cell r="J793">
            <v>-29.67022427440633</v>
          </cell>
        </row>
        <row r="794">
          <cell r="H794">
            <v>17.235804749340375</v>
          </cell>
          <cell r="I794">
            <v>11.958759894459106</v>
          </cell>
          <cell r="J794">
            <v>-29.92778364116095</v>
          </cell>
        </row>
        <row r="795">
          <cell r="H795">
            <v>17.55437994722955</v>
          </cell>
          <cell r="I795">
            <v>11.980501319261222</v>
          </cell>
          <cell r="J795">
            <v>-29.24641160949868</v>
          </cell>
        </row>
        <row r="796">
          <cell r="H796">
            <v>16.9372691292876</v>
          </cell>
          <cell r="I796">
            <v>12.187928759894461</v>
          </cell>
          <cell r="J796">
            <v>-29.698614775725588</v>
          </cell>
        </row>
        <row r="797">
          <cell r="H797">
            <v>17.16530343007915</v>
          </cell>
          <cell r="I797">
            <v>13.57031662269128</v>
          </cell>
          <cell r="J797">
            <v>-28.51411609498681</v>
          </cell>
        </row>
        <row r="798">
          <cell r="H798">
            <v>16.916358839050133</v>
          </cell>
          <cell r="I798">
            <v>13.38733509234828</v>
          </cell>
          <cell r="J798">
            <v>-28.664116094986802</v>
          </cell>
        </row>
        <row r="799">
          <cell r="H799">
            <v>16.87461741424802</v>
          </cell>
          <cell r="I799">
            <v>13.411556728232199</v>
          </cell>
          <cell r="J799">
            <v>-28.376042216358833</v>
          </cell>
        </row>
        <row r="800">
          <cell r="H800">
            <v>17.219248021108186</v>
          </cell>
          <cell r="I800">
            <v>12.865686015831145</v>
          </cell>
          <cell r="J800">
            <v>-28.262282321899733</v>
          </cell>
        </row>
        <row r="801">
          <cell r="H801">
            <v>16.984511873350925</v>
          </cell>
          <cell r="I801">
            <v>13.356543535620048</v>
          </cell>
          <cell r="J801">
            <v>-29.552427440633245</v>
          </cell>
        </row>
        <row r="802">
          <cell r="H802">
            <v>16.780659630606863</v>
          </cell>
          <cell r="I802">
            <v>13.152691292875986</v>
          </cell>
          <cell r="J802">
            <v>-30.48187335092348</v>
          </cell>
        </row>
        <row r="803">
          <cell r="H803">
            <v>16.647717678100264</v>
          </cell>
          <cell r="I803">
            <v>12.590989445910296</v>
          </cell>
          <cell r="J803">
            <v>-31.1425197889182</v>
          </cell>
        </row>
        <row r="804">
          <cell r="H804">
            <v>16.53377308707124</v>
          </cell>
          <cell r="I804">
            <v>12.345118733509238</v>
          </cell>
          <cell r="J804">
            <v>-31.289445910290233</v>
          </cell>
        </row>
        <row r="805">
          <cell r="H805">
            <v>16.176622691292877</v>
          </cell>
          <cell r="I805">
            <v>11.39430079155673</v>
          </cell>
          <cell r="J805">
            <v>-31.580633245382586</v>
          </cell>
        </row>
        <row r="806">
          <cell r="H806">
            <v>17.620013192612134</v>
          </cell>
          <cell r="I806">
            <v>11.716319261213727</v>
          </cell>
          <cell r="J806">
            <v>-32.37998680738786</v>
          </cell>
        </row>
        <row r="807">
          <cell r="H807">
            <v>17.747031662269123</v>
          </cell>
          <cell r="I807">
            <v>11.513522427440634</v>
          </cell>
          <cell r="J807">
            <v>-32.25296833773087</v>
          </cell>
        </row>
        <row r="808">
          <cell r="H808">
            <v>17.67795514511873</v>
          </cell>
          <cell r="I808">
            <v>11.444445910290241</v>
          </cell>
          <cell r="J808">
            <v>-31.530488126649075</v>
          </cell>
        </row>
        <row r="809">
          <cell r="H809">
            <v>18.172084432717682</v>
          </cell>
          <cell r="I809">
            <v>11.707704485488136</v>
          </cell>
          <cell r="J809">
            <v>-31.168284960422156</v>
          </cell>
        </row>
        <row r="810">
          <cell r="H810">
            <v>18.816029023746694</v>
          </cell>
          <cell r="I810">
            <v>13.209168865435345</v>
          </cell>
          <cell r="J810">
            <v>-30.19452506596307</v>
          </cell>
        </row>
        <row r="811">
          <cell r="H811">
            <v>19.86477572559366</v>
          </cell>
          <cell r="I811">
            <v>14.027044854881268</v>
          </cell>
          <cell r="J811">
            <v>-31.61939313984169</v>
          </cell>
        </row>
        <row r="812">
          <cell r="H812">
            <v>19.632928759894455</v>
          </cell>
          <cell r="I812">
            <v>13.861160949868065</v>
          </cell>
          <cell r="J812">
            <v>-33.20348284960422</v>
          </cell>
        </row>
        <row r="813">
          <cell r="H813">
            <v>19.4612796833773</v>
          </cell>
          <cell r="I813">
            <v>14.777902374670177</v>
          </cell>
          <cell r="J813">
            <v>-32.58357519788918</v>
          </cell>
        </row>
        <row r="814">
          <cell r="H814">
            <v>20.73274406332453</v>
          </cell>
          <cell r="I814">
            <v>15.224828496042207</v>
          </cell>
          <cell r="J814">
            <v>-32.037704485488135</v>
          </cell>
        </row>
        <row r="815">
          <cell r="H815">
            <v>21.27530343007915</v>
          </cell>
          <cell r="I815">
            <v>15.701424802110807</v>
          </cell>
          <cell r="J815">
            <v>-32.78142480211083</v>
          </cell>
        </row>
        <row r="816">
          <cell r="H816">
            <v>21.641767810026394</v>
          </cell>
          <cell r="I816">
            <v>17.09031662269129</v>
          </cell>
          <cell r="J816">
            <v>-33.50335092348285</v>
          </cell>
        </row>
        <row r="817">
          <cell r="H817">
            <v>22.171266490765177</v>
          </cell>
          <cell r="I817">
            <v>18.939076517150397</v>
          </cell>
          <cell r="J817">
            <v>-32.24825857519788</v>
          </cell>
        </row>
        <row r="818">
          <cell r="H818">
            <v>22.98891820580475</v>
          </cell>
          <cell r="I818">
            <v>20.020580474934036</v>
          </cell>
          <cell r="J818">
            <v>-32.6179419525066</v>
          </cell>
        </row>
        <row r="819">
          <cell r="H819">
            <v>22.711437994722957</v>
          </cell>
          <cell r="I819">
            <v>18.654709762532974</v>
          </cell>
          <cell r="J819">
            <v>-33.98381266490765</v>
          </cell>
        </row>
        <row r="820">
          <cell r="H820">
            <v>23.870883905013187</v>
          </cell>
          <cell r="I820">
            <v>18.494894459102895</v>
          </cell>
          <cell r="J820">
            <v>-33.5829419525066</v>
          </cell>
        </row>
        <row r="821">
          <cell r="H821">
            <v>25.803680738786284</v>
          </cell>
          <cell r="I821">
            <v>17.261464379947242</v>
          </cell>
          <cell r="J821">
            <v>-33.53009234828495</v>
          </cell>
        </row>
        <row r="822">
          <cell r="H822">
            <v>25.025422163588388</v>
          </cell>
          <cell r="I822">
            <v>18.659986807387853</v>
          </cell>
          <cell r="J822">
            <v>-34.539221635883905</v>
          </cell>
        </row>
        <row r="823">
          <cell r="H823">
            <v>22.984828496042212</v>
          </cell>
          <cell r="I823">
            <v>17.41094986807387</v>
          </cell>
          <cell r="J823">
            <v>-35.55738786279684</v>
          </cell>
        </row>
        <row r="824">
          <cell r="H824">
            <v>21.95845646437995</v>
          </cell>
          <cell r="I824">
            <v>16.38457783641161</v>
          </cell>
          <cell r="J824">
            <v>-35.42940633245383</v>
          </cell>
        </row>
        <row r="825">
          <cell r="H825">
            <v>22.49244063324538</v>
          </cell>
          <cell r="I825">
            <v>15.038614775725591</v>
          </cell>
          <cell r="J825">
            <v>-35.884868073878636</v>
          </cell>
        </row>
        <row r="826">
          <cell r="H826">
            <v>22.893627968337725</v>
          </cell>
          <cell r="I826">
            <v>13.988614775725594</v>
          </cell>
          <cell r="J826">
            <v>-36.76996042216359</v>
          </cell>
        </row>
        <row r="827">
          <cell r="H827">
            <v>24.26609498680739</v>
          </cell>
          <cell r="I827">
            <v>14.734432717678104</v>
          </cell>
          <cell r="J827">
            <v>-36.947625329815295</v>
          </cell>
        </row>
        <row r="828">
          <cell r="H828">
            <v>27.42050131926122</v>
          </cell>
          <cell r="I828">
            <v>14.590686015831139</v>
          </cell>
          <cell r="J828">
            <v>-34.386886543535624</v>
          </cell>
        </row>
        <row r="829">
          <cell r="H829">
            <v>30.340435356200516</v>
          </cell>
          <cell r="I829">
            <v>12.497427440633246</v>
          </cell>
          <cell r="J829">
            <v>-35.88647757255937</v>
          </cell>
        </row>
        <row r="830">
          <cell r="H830">
            <v>29.803456464379934</v>
          </cell>
          <cell r="I830">
            <v>10.674168865435348</v>
          </cell>
          <cell r="J830">
            <v>-38.072532981530344</v>
          </cell>
        </row>
        <row r="831">
          <cell r="H831">
            <v>30.24523746701847</v>
          </cell>
          <cell r="I831">
            <v>11.907506596306064</v>
          </cell>
          <cell r="J831">
            <v>-39.80753298153034</v>
          </cell>
        </row>
        <row r="832">
          <cell r="H832">
            <v>27.64221635883905</v>
          </cell>
          <cell r="I832">
            <v>11.844063324538254</v>
          </cell>
          <cell r="J832">
            <v>-41.223218997361485</v>
          </cell>
        </row>
        <row r="833">
          <cell r="H833">
            <v>26.4130870712401</v>
          </cell>
          <cell r="I833">
            <v>9.988284960422163</v>
          </cell>
          <cell r="J833">
            <v>-41.858680738786276</v>
          </cell>
        </row>
        <row r="834">
          <cell r="H834">
            <v>25.18134564643799</v>
          </cell>
          <cell r="I834">
            <v>8.162875989445908</v>
          </cell>
          <cell r="J834">
            <v>-42.13395778364115</v>
          </cell>
        </row>
        <row r="835">
          <cell r="H835">
            <v>26.76092348284959</v>
          </cell>
          <cell r="I835">
            <v>7.2028759894459</v>
          </cell>
          <cell r="J835">
            <v>-41.87364116094987</v>
          </cell>
        </row>
        <row r="836">
          <cell r="H836">
            <v>28.835870712401046</v>
          </cell>
          <cell r="I836">
            <v>5.946688654353565</v>
          </cell>
          <cell r="J836">
            <v>-41.74460422163588</v>
          </cell>
        </row>
        <row r="837">
          <cell r="H837">
            <v>28.03410290237467</v>
          </cell>
          <cell r="I837">
            <v>6.859960422163596</v>
          </cell>
          <cell r="J837">
            <v>-37.895976253298144</v>
          </cell>
        </row>
        <row r="838">
          <cell r="H838">
            <v>28.74771767810026</v>
          </cell>
          <cell r="I838">
            <v>6.188350923482844</v>
          </cell>
          <cell r="J838">
            <v>-38.03988126649077</v>
          </cell>
        </row>
        <row r="839">
          <cell r="H839">
            <v>29.221121372031675</v>
          </cell>
          <cell r="I839">
            <v>9.069406332453823</v>
          </cell>
          <cell r="J839">
            <v>-36.016345646438</v>
          </cell>
        </row>
        <row r="840">
          <cell r="H840">
            <v>27.099076517150394</v>
          </cell>
          <cell r="I840">
            <v>12.982981530343011</v>
          </cell>
          <cell r="J840">
            <v>-34.741292875989444</v>
          </cell>
        </row>
        <row r="841">
          <cell r="H841">
            <v>27.099076517150394</v>
          </cell>
          <cell r="I841">
            <v>12.982981530343011</v>
          </cell>
          <cell r="J841">
            <v>-34.741292875989444</v>
          </cell>
        </row>
        <row r="842">
          <cell r="H842">
            <v>26.569076517150393</v>
          </cell>
          <cell r="I842">
            <v>12.45298153034301</v>
          </cell>
          <cell r="J842">
            <v>-35.271292875989445</v>
          </cell>
        </row>
        <row r="843">
          <cell r="H843">
            <v>24.234406332453815</v>
          </cell>
          <cell r="I843">
            <v>16.87952506596305</v>
          </cell>
          <cell r="J843">
            <v>-34.27482849604222</v>
          </cell>
        </row>
        <row r="844">
          <cell r="H844">
            <v>26.49759894459102</v>
          </cell>
          <cell r="I844">
            <v>18.84588390501318</v>
          </cell>
          <cell r="J844">
            <v>-35.11189973614776</v>
          </cell>
        </row>
        <row r="845">
          <cell r="H845">
            <v>28.49689973614774</v>
          </cell>
          <cell r="I845">
            <v>17.019327176781005</v>
          </cell>
          <cell r="J845">
            <v>-35.685158311345646</v>
          </cell>
        </row>
        <row r="846">
          <cell r="H846">
            <v>30.850382585751973</v>
          </cell>
          <cell r="I846">
            <v>18.77914248021108</v>
          </cell>
          <cell r="J846">
            <v>-36.069142480211084</v>
          </cell>
        </row>
        <row r="847">
          <cell r="H847">
            <v>29.877770448548816</v>
          </cell>
          <cell r="I847">
            <v>19.620514511873353</v>
          </cell>
          <cell r="J847">
            <v>-35.689511873350924</v>
          </cell>
        </row>
        <row r="848">
          <cell r="H848">
            <v>28.087744063324536</v>
          </cell>
          <cell r="I848">
            <v>19.644472295514504</v>
          </cell>
          <cell r="J848">
            <v>-32.99405013192613</v>
          </cell>
        </row>
        <row r="849">
          <cell r="H849">
            <v>27.402150395778364</v>
          </cell>
          <cell r="I849">
            <v>21.333548812664915</v>
          </cell>
          <cell r="J849">
            <v>-32.393364116094986</v>
          </cell>
        </row>
        <row r="850">
          <cell r="H850">
            <v>28.246675461741432</v>
          </cell>
          <cell r="I850">
            <v>21.188627968337727</v>
          </cell>
          <cell r="J850">
            <v>-34.7810290237467</v>
          </cell>
        </row>
        <row r="851">
          <cell r="H851">
            <v>29.61410290237467</v>
          </cell>
          <cell r="I851">
            <v>19.323865435356197</v>
          </cell>
          <cell r="J851">
            <v>-33.90832453825857</v>
          </cell>
        </row>
        <row r="852">
          <cell r="H852">
            <v>32.14692612137203</v>
          </cell>
          <cell r="I852">
            <v>18.723443271767806</v>
          </cell>
          <cell r="J852">
            <v>-35.102414248021105</v>
          </cell>
        </row>
        <row r="853">
          <cell r="H853">
            <v>32.004406332453826</v>
          </cell>
          <cell r="I853">
            <v>17.558496042216362</v>
          </cell>
          <cell r="J853">
            <v>-35.34387862796834</v>
          </cell>
        </row>
        <row r="854">
          <cell r="H854">
            <v>33.261503957783646</v>
          </cell>
          <cell r="I854">
            <v>18.057018469656995</v>
          </cell>
          <cell r="J854">
            <v>-36.03269129287598</v>
          </cell>
        </row>
        <row r="855">
          <cell r="H855">
            <v>35.88387862796833</v>
          </cell>
          <cell r="I855">
            <v>16.424775725593662</v>
          </cell>
          <cell r="J855">
            <v>-35.5211345646438</v>
          </cell>
        </row>
        <row r="856">
          <cell r="H856">
            <v>33.09737467018468</v>
          </cell>
          <cell r="I856">
            <v>16.243812664907637</v>
          </cell>
          <cell r="J856">
            <v>-35.80104221635885</v>
          </cell>
        </row>
        <row r="857">
          <cell r="H857">
            <v>32.25315303430078</v>
          </cell>
          <cell r="I857">
            <v>15.960277044854877</v>
          </cell>
          <cell r="J857">
            <v>-36.74420844327177</v>
          </cell>
        </row>
        <row r="858">
          <cell r="H858">
            <v>32.38589709762533</v>
          </cell>
          <cell r="I858">
            <v>15.664261213720309</v>
          </cell>
          <cell r="J858">
            <v>-37.765817941952506</v>
          </cell>
        </row>
        <row r="859">
          <cell r="H859">
            <v>33.15667546174143</v>
          </cell>
          <cell r="I859">
            <v>17.688337730870714</v>
          </cell>
          <cell r="J859">
            <v>-37.45678100263852</v>
          </cell>
        </row>
        <row r="860">
          <cell r="H860">
            <v>31.9961741424802</v>
          </cell>
          <cell r="I860">
            <v>19.529155672823222</v>
          </cell>
          <cell r="J860">
            <v>-37.85870712401055</v>
          </cell>
        </row>
        <row r="861">
          <cell r="H861">
            <v>33.20919525065965</v>
          </cell>
          <cell r="I861">
            <v>19.521860158311355</v>
          </cell>
          <cell r="J861">
            <v>-38.39370712401055</v>
          </cell>
        </row>
        <row r="862">
          <cell r="H862">
            <v>33.490936675461754</v>
          </cell>
          <cell r="I862">
            <v>19.506767810026375</v>
          </cell>
          <cell r="J862">
            <v>-37.51829815303431</v>
          </cell>
        </row>
        <row r="863">
          <cell r="H863">
            <v>32.552031662269144</v>
          </cell>
          <cell r="I863">
            <v>17.90823218997363</v>
          </cell>
          <cell r="J863">
            <v>-39.644538258575196</v>
          </cell>
        </row>
        <row r="864">
          <cell r="H864">
            <v>32.1993667546174</v>
          </cell>
          <cell r="I864">
            <v>17.88538258575197</v>
          </cell>
          <cell r="J864">
            <v>-41.08559366754618</v>
          </cell>
        </row>
        <row r="865">
          <cell r="H865">
            <v>33.695831134564656</v>
          </cell>
          <cell r="I865">
            <v>17.699788918205797</v>
          </cell>
          <cell r="J865">
            <v>-41.86485488126648</v>
          </cell>
        </row>
        <row r="866">
          <cell r="H866">
            <v>33.14720316622693</v>
          </cell>
          <cell r="I866">
            <v>17.15116094986807</v>
          </cell>
          <cell r="J866">
            <v>-43.04013192612136</v>
          </cell>
        </row>
        <row r="867">
          <cell r="H867">
            <v>33.31738786279685</v>
          </cell>
          <cell r="I867">
            <v>16.529788918205796</v>
          </cell>
          <cell r="J867">
            <v>-42.045408970976254</v>
          </cell>
        </row>
        <row r="868">
          <cell r="H868">
            <v>34.7579419525066</v>
          </cell>
          <cell r="I868">
            <v>14.870079155672812</v>
          </cell>
          <cell r="J868">
            <v>-40.80274406332454</v>
          </cell>
        </row>
        <row r="869">
          <cell r="H869">
            <v>36.024234828496034</v>
          </cell>
          <cell r="I869">
            <v>16.49916886543535</v>
          </cell>
          <cell r="J869">
            <v>-38.15122691292876</v>
          </cell>
        </row>
        <row r="870">
          <cell r="H870">
            <v>34.83837730870712</v>
          </cell>
          <cell r="I870">
            <v>15.610145118733513</v>
          </cell>
          <cell r="J870">
            <v>-36.69856200527704</v>
          </cell>
        </row>
        <row r="871">
          <cell r="H871">
            <v>33.355659630606866</v>
          </cell>
          <cell r="I871">
            <v>16.271226912928753</v>
          </cell>
          <cell r="J871">
            <v>-39.20370712401055</v>
          </cell>
        </row>
        <row r="872">
          <cell r="H872">
            <v>28.75065963060686</v>
          </cell>
          <cell r="I872">
            <v>11.66622691292875</v>
          </cell>
          <cell r="J872">
            <v>-43.80870712401055</v>
          </cell>
        </row>
        <row r="873">
          <cell r="H873">
            <v>30.440963060686016</v>
          </cell>
          <cell r="I873">
            <v>15.071569920844325</v>
          </cell>
          <cell r="J873">
            <v>-42.547163588390504</v>
          </cell>
        </row>
        <row r="874">
          <cell r="H874">
            <v>31.563390501319248</v>
          </cell>
          <cell r="I874">
            <v>15.435422163588385</v>
          </cell>
          <cell r="J874">
            <v>-42.48014511873352</v>
          </cell>
        </row>
        <row r="875">
          <cell r="H875">
            <v>35.42617414248019</v>
          </cell>
          <cell r="I875">
            <v>15.472348284960418</v>
          </cell>
          <cell r="J875">
            <v>-43.49862796833773</v>
          </cell>
        </row>
        <row r="876">
          <cell r="H876">
            <v>37.521108179419514</v>
          </cell>
          <cell r="I876">
            <v>14.401055408970961</v>
          </cell>
          <cell r="J876">
            <v>-45.79023746701847</v>
          </cell>
        </row>
        <row r="877">
          <cell r="H877">
            <v>38.33197889182058</v>
          </cell>
          <cell r="I877">
            <v>14.915092348284944</v>
          </cell>
          <cell r="J877">
            <v>-45.90284960422164</v>
          </cell>
        </row>
        <row r="878">
          <cell r="H878">
            <v>41.474168865435345</v>
          </cell>
          <cell r="I878">
            <v>16.342242744063313</v>
          </cell>
          <cell r="J878">
            <v>-45.860923482849614</v>
          </cell>
        </row>
        <row r="879">
          <cell r="H879">
            <v>43.965540897097625</v>
          </cell>
          <cell r="I879">
            <v>16.45894459102901</v>
          </cell>
          <cell r="J879">
            <v>-43.73234828496042</v>
          </cell>
        </row>
        <row r="880">
          <cell r="H880">
            <v>42.68430079155672</v>
          </cell>
          <cell r="I880">
            <v>16.727836411609502</v>
          </cell>
          <cell r="J880">
            <v>-44.255013192612125</v>
          </cell>
        </row>
        <row r="881">
          <cell r="H881">
            <v>41.98352242744062</v>
          </cell>
          <cell r="I881">
            <v>17.346319261213722</v>
          </cell>
          <cell r="J881">
            <v>-44.395105540897106</v>
          </cell>
        </row>
        <row r="882">
          <cell r="H882">
            <v>42.205039577836416</v>
          </cell>
          <cell r="I882">
            <v>18.029577836411605</v>
          </cell>
          <cell r="J882">
            <v>-43.08519788918207</v>
          </cell>
        </row>
        <row r="883">
          <cell r="H883">
            <v>43.40232189973614</v>
          </cell>
          <cell r="I883">
            <v>18.86406332453825</v>
          </cell>
          <cell r="J883">
            <v>-43.53699208443271</v>
          </cell>
        </row>
        <row r="884">
          <cell r="H884">
            <v>42.282862796833754</v>
          </cell>
          <cell r="I884">
            <v>18.041437994722955</v>
          </cell>
          <cell r="J884">
            <v>-44.42558047493404</v>
          </cell>
        </row>
        <row r="885">
          <cell r="H885">
            <v>44.01303430079156</v>
          </cell>
          <cell r="I885">
            <v>16.242585751978908</v>
          </cell>
          <cell r="J885">
            <v>-45.861635883904995</v>
          </cell>
        </row>
        <row r="886">
          <cell r="H886">
            <v>44.394406332453826</v>
          </cell>
          <cell r="I886">
            <v>16.16221635883906</v>
          </cell>
          <cell r="J886">
            <v>-46.766543535620045</v>
          </cell>
        </row>
        <row r="887">
          <cell r="H887">
            <v>44.394406332453826</v>
          </cell>
          <cell r="I887">
            <v>16.16221635883906</v>
          </cell>
          <cell r="J887">
            <v>-46.766543535620045</v>
          </cell>
        </row>
        <row r="888">
          <cell r="H888">
            <v>41.96827176781002</v>
          </cell>
          <cell r="I888">
            <v>17.166160949868072</v>
          </cell>
          <cell r="J888">
            <v>-47.54360158311346</v>
          </cell>
        </row>
        <row r="889">
          <cell r="H889">
            <v>40.38717678100264</v>
          </cell>
          <cell r="I889">
            <v>16.310659630606864</v>
          </cell>
          <cell r="J889">
            <v>-48.1352506596306</v>
          </cell>
        </row>
        <row r="890">
          <cell r="H890">
            <v>37.569432717678126</v>
          </cell>
          <cell r="I890">
            <v>18.703997361477576</v>
          </cell>
          <cell r="J890">
            <v>-47.8857124010554</v>
          </cell>
        </row>
        <row r="891">
          <cell r="H891">
            <v>34.43720316622692</v>
          </cell>
          <cell r="I891">
            <v>19.133773087071248</v>
          </cell>
          <cell r="J891">
            <v>-47.38997361477573</v>
          </cell>
        </row>
        <row r="892">
          <cell r="H892">
            <v>34.569722955145096</v>
          </cell>
          <cell r="I892">
            <v>18.474736147757255</v>
          </cell>
          <cell r="J892">
            <v>-47.950065963060695</v>
          </cell>
        </row>
        <row r="893">
          <cell r="H893">
            <v>36.25220316622692</v>
          </cell>
          <cell r="I893">
            <v>20.02529023746702</v>
          </cell>
          <cell r="J893">
            <v>-45.8718073878628</v>
          </cell>
        </row>
        <row r="894">
          <cell r="H894">
            <v>35.814604221635875</v>
          </cell>
          <cell r="I894">
            <v>19.12594986807389</v>
          </cell>
          <cell r="J894">
            <v>-42.318641160949866</v>
          </cell>
        </row>
        <row r="895">
          <cell r="H895">
            <v>35.789327176781</v>
          </cell>
          <cell r="I895">
            <v>18.539986807387862</v>
          </cell>
          <cell r="J895">
            <v>-42.871622691292885</v>
          </cell>
        </row>
        <row r="896">
          <cell r="H896">
            <v>37.38345646437995</v>
          </cell>
          <cell r="I896">
            <v>19.144670184696565</v>
          </cell>
          <cell r="J896">
            <v>-48.335540897097616</v>
          </cell>
        </row>
        <row r="897">
          <cell r="H897">
            <v>36.2888654353562</v>
          </cell>
          <cell r="I897">
            <v>16.07118733509236</v>
          </cell>
          <cell r="J897">
            <v>-49.82591029023746</v>
          </cell>
        </row>
        <row r="898">
          <cell r="H898">
            <v>36.16203166226913</v>
          </cell>
          <cell r="I898">
            <v>15.18577836411609</v>
          </cell>
          <cell r="J898">
            <v>-48.963298153034316</v>
          </cell>
        </row>
        <row r="899">
          <cell r="H899">
            <v>36.26845646437994</v>
          </cell>
          <cell r="I899">
            <v>15.523073878627969</v>
          </cell>
          <cell r="J899">
            <v>-47.438667546174145</v>
          </cell>
        </row>
        <row r="900">
          <cell r="H900">
            <v>36.679564643799466</v>
          </cell>
          <cell r="I900">
            <v>16.923627968337712</v>
          </cell>
          <cell r="J900">
            <v>-45.37848284960424</v>
          </cell>
        </row>
        <row r="901">
          <cell r="H901">
            <v>35.82612137203168</v>
          </cell>
          <cell r="I901">
            <v>18.642744063324557</v>
          </cell>
          <cell r="J901">
            <v>-46.66068601583113</v>
          </cell>
        </row>
        <row r="902">
          <cell r="H902">
            <v>37.01703166226915</v>
          </cell>
          <cell r="I902">
            <v>19.075079155672825</v>
          </cell>
          <cell r="J902">
            <v>-45.96449868073877</v>
          </cell>
        </row>
        <row r="903">
          <cell r="H903">
            <v>35.91434036939313</v>
          </cell>
          <cell r="I903">
            <v>19.852335092348284</v>
          </cell>
          <cell r="J903">
            <v>-44.395686015831146</v>
          </cell>
        </row>
        <row r="904">
          <cell r="H904">
            <v>34.46398416886544</v>
          </cell>
          <cell r="I904">
            <v>18.69881266490765</v>
          </cell>
          <cell r="J904">
            <v>-43.834168865435345</v>
          </cell>
        </row>
        <row r="905">
          <cell r="H905">
            <v>34.19920844327177</v>
          </cell>
          <cell r="I905">
            <v>17.708443271767806</v>
          </cell>
          <cell r="J905">
            <v>-43.6042216358839</v>
          </cell>
        </row>
        <row r="906">
          <cell r="H906">
            <v>32.89539577836413</v>
          </cell>
          <cell r="I906">
            <v>17.06426121372033</v>
          </cell>
          <cell r="J906">
            <v>-45.600646437994726</v>
          </cell>
        </row>
        <row r="907">
          <cell r="H907">
            <v>32.985897097625326</v>
          </cell>
          <cell r="I907">
            <v>17.187744063324544</v>
          </cell>
          <cell r="J907">
            <v>-44.81753298153035</v>
          </cell>
        </row>
        <row r="908">
          <cell r="H908">
            <v>31.556358839050148</v>
          </cell>
          <cell r="I908">
            <v>16.582744063324554</v>
          </cell>
          <cell r="J908">
            <v>-44.82886543535619</v>
          </cell>
        </row>
        <row r="909">
          <cell r="H909">
            <v>30.757981530342988</v>
          </cell>
          <cell r="I909">
            <v>15.124736147757261</v>
          </cell>
          <cell r="J909">
            <v>-42.461015831134574</v>
          </cell>
        </row>
        <row r="910">
          <cell r="H910">
            <v>32.339287598944594</v>
          </cell>
          <cell r="I910">
            <v>15.056965699208462</v>
          </cell>
          <cell r="J910">
            <v>-43.650158311345635</v>
          </cell>
        </row>
        <row r="911">
          <cell r="H911">
            <v>31.45249340369392</v>
          </cell>
          <cell r="I911">
            <v>14.07122691292875</v>
          </cell>
          <cell r="J911">
            <v>-43.91030343007915</v>
          </cell>
        </row>
        <row r="912">
          <cell r="H912">
            <v>30.66506596306067</v>
          </cell>
          <cell r="I912">
            <v>14.306226912928736</v>
          </cell>
          <cell r="J912">
            <v>-41.894300791556745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DR GALP ENERGIA 4Q"/>
      <sheetName val="DR GALP ENERGIA3Q"/>
      <sheetName val="DR Galp Energia"/>
      <sheetName val="DR trim Galp Energia"/>
      <sheetName val="Bal Galp Energia_4q"/>
      <sheetName val="Bal Galp Energia_3q"/>
      <sheetName val="EP Set.08"/>
      <sheetName val="EP Jun.08"/>
      <sheetName val="Cash Flow_1q "/>
      <sheetName val="Cash Flow_novo"/>
      <sheetName val="Resumo_3 Trim RC"/>
      <sheetName val="Resumo_3 Trim"/>
      <sheetName val="Resumo_RC"/>
      <sheetName val="Resumo_mil Euros"/>
      <sheetName val="Balanço Sintético_2Q"/>
      <sheetName val="Balanço Sintético2Q"/>
      <sheetName val="Volumesgalp"/>
      <sheetName val="Volumesgalp_ing"/>
      <sheetName val="GN 1ºT2007"/>
      <sheetName val="GGN_9M"/>
      <sheetName val="GGN_12M"/>
      <sheetName val="TOT-Distr_9M"/>
      <sheetName val="TOT-Distr_12M"/>
      <sheetName val="TOTAL"/>
      <sheetName val="HH"/>
      <sheetName val="MR anual"/>
      <sheetName val="Mr trimestral"/>
      <sheetName val="MR Mensal"/>
      <sheetName val="bRENT"/>
      <sheetName val="balançomassas"/>
      <sheetName val="ROT"/>
      <sheetName val="dia"/>
      <sheetName val="Produção 2008-Net Entitlement"/>
      <sheetName val="Produção 2008_Working"/>
      <sheetName val="E&amp;P (last call)"/>
      <sheetName val="2007"/>
      <sheetName val="KPI's_Power2007"/>
      <sheetName val="KPI's_Power2008"/>
      <sheetName val="Template Cálculo real 2007"/>
      <sheetName val="Template Cálculo real 2008"/>
      <sheetName val="EuriborForex"/>
      <sheetName val="Indices"/>
    </sheetNames>
    <sheetDataSet>
      <sheetData sheetId="0">
        <row r="6">
          <cell r="A6">
            <v>3436.57280001</v>
          </cell>
          <cell r="B6">
            <v>3579.1792487700004</v>
          </cell>
        </row>
        <row r="7">
          <cell r="A7">
            <v>289.25508417999885</v>
          </cell>
          <cell r="B7">
            <v>-556.9581545300007</v>
          </cell>
        </row>
        <row r="8">
          <cell r="A8">
            <v>174.7906806699988</v>
          </cell>
          <cell r="B8">
            <v>241.5916208999993</v>
          </cell>
        </row>
        <row r="9">
          <cell r="A9">
            <v>179.4692655899988</v>
          </cell>
          <cell r="B9">
            <v>243.55726922999935</v>
          </cell>
        </row>
        <row r="10">
          <cell r="A10">
            <v>205.89358043999883</v>
          </cell>
          <cell r="B10">
            <v>-628.4556800400006</v>
          </cell>
        </row>
        <row r="11">
          <cell r="A11">
            <v>91.42917692999879</v>
          </cell>
          <cell r="B11">
            <v>170.0940953899993</v>
          </cell>
        </row>
        <row r="12">
          <cell r="A12">
            <v>94.69411977999879</v>
          </cell>
          <cell r="B12">
            <v>178.56375933999934</v>
          </cell>
        </row>
        <row r="13">
          <cell r="A13">
            <v>133.85076882999886</v>
          </cell>
          <cell r="B13">
            <v>-451.15741116000055</v>
          </cell>
        </row>
        <row r="14">
          <cell r="A14">
            <v>39.849806029998874</v>
          </cell>
          <cell r="B14">
            <v>120.0282847699995</v>
          </cell>
        </row>
        <row r="15">
          <cell r="A15">
            <v>41.819352689823894</v>
          </cell>
          <cell r="B15">
            <v>124.96045384135405</v>
          </cell>
        </row>
        <row r="35">
          <cell r="A35">
            <v>15.714980217391304</v>
          </cell>
          <cell r="B35">
            <v>15.503567282608696</v>
          </cell>
        </row>
        <row r="36">
          <cell r="A36">
            <v>10.598446843911718</v>
          </cell>
          <cell r="B36">
            <v>9.676597826086956</v>
          </cell>
        </row>
        <row r="37">
          <cell r="A37">
            <v>4.6146220690250805</v>
          </cell>
          <cell r="B37">
            <v>5.758859839416356</v>
          </cell>
        </row>
        <row r="38">
          <cell r="A38">
            <v>3.0755513999999966</v>
          </cell>
          <cell r="B38">
            <v>3.013487892881118</v>
          </cell>
        </row>
        <row r="39">
          <cell r="A39">
            <v>2.3333919103650036</v>
          </cell>
          <cell r="B39">
            <v>2.7361155571039495</v>
          </cell>
        </row>
        <row r="40">
          <cell r="A40">
            <v>1612.4087048193041</v>
          </cell>
          <cell r="B40">
            <v>1224.5361180573054</v>
          </cell>
        </row>
        <row r="41">
          <cell r="A41">
            <v>422.8838577722759</v>
          </cell>
          <cell r="B41">
            <v>359.92950264817705</v>
          </cell>
        </row>
        <row r="173">
          <cell r="A173">
            <v>67.56933279523687</v>
          </cell>
          <cell r="B173">
            <v>44.28376957125619</v>
          </cell>
        </row>
        <row r="174">
          <cell r="A174">
            <v>98.48473742400002</v>
          </cell>
          <cell r="B174">
            <v>1049.3686372239952</v>
          </cell>
        </row>
        <row r="175">
          <cell r="A175">
            <v>40.251534454138714</v>
          </cell>
          <cell r="B175">
            <v>36.901493172261326</v>
          </cell>
        </row>
        <row r="176">
          <cell r="A176">
            <v>0.40647253</v>
          </cell>
          <cell r="B176">
            <v>1.5716968999999996</v>
          </cell>
        </row>
        <row r="177">
          <cell r="A177">
            <v>206.71207720337563</v>
          </cell>
          <cell r="B177">
            <v>1132.1255968675127</v>
          </cell>
        </row>
        <row r="185">
          <cell r="A185">
            <v>87.1227016699999</v>
          </cell>
          <cell r="B185">
            <v>28.90068056000001</v>
          </cell>
        </row>
        <row r="186">
          <cell r="A186">
            <v>27.63126597000007</v>
          </cell>
          <cell r="B186">
            <v>8.954546650000019</v>
          </cell>
        </row>
        <row r="187">
          <cell r="A187">
            <v>1.2480278100000004</v>
          </cell>
          <cell r="B187">
            <v>8.805482290000002</v>
          </cell>
        </row>
        <row r="188">
          <cell r="A188">
            <v>28.87929378000007</v>
          </cell>
          <cell r="B188">
            <v>17.76002894000002</v>
          </cell>
        </row>
        <row r="190">
          <cell r="A190">
            <v>15.714980217391304</v>
          </cell>
          <cell r="B190">
            <v>15.503567282608696</v>
          </cell>
        </row>
        <row r="191">
          <cell r="A191">
            <v>10.598446843911718</v>
          </cell>
          <cell r="B191">
            <v>9.676597826086956</v>
          </cell>
        </row>
        <row r="192">
          <cell r="A192">
            <v>0.975057109639878</v>
          </cell>
          <cell r="B192">
            <v>0.890247</v>
          </cell>
        </row>
        <row r="193">
          <cell r="A193">
            <v>0.1076448236675203</v>
          </cell>
          <cell r="B193">
            <v>0.082253</v>
          </cell>
        </row>
        <row r="194">
          <cell r="A194">
            <v>0.838952755972358</v>
          </cell>
          <cell r="B194">
            <v>0.7356110000000005</v>
          </cell>
        </row>
        <row r="195">
          <cell r="A195">
            <v>0.02845953</v>
          </cell>
          <cell r="B195">
            <v>0.072383</v>
          </cell>
        </row>
        <row r="197">
          <cell r="A197">
            <v>83.60364631887536</v>
          </cell>
          <cell r="B197">
            <v>60.84399012530116</v>
          </cell>
        </row>
        <row r="198">
          <cell r="A198">
            <v>1.869786</v>
          </cell>
          <cell r="B198">
            <v>1.917</v>
          </cell>
        </row>
        <row r="199">
          <cell r="F199">
            <v>569.6752252199999</v>
          </cell>
          <cell r="G199">
            <v>693.493818239999</v>
          </cell>
        </row>
        <row r="207">
          <cell r="A207">
            <v>2973.5036332399995</v>
          </cell>
          <cell r="B207">
            <v>3125.5029059101007</v>
          </cell>
        </row>
        <row r="208">
          <cell r="A208">
            <v>110.28697226826873</v>
          </cell>
          <cell r="B208">
            <v>-605.2179425598979</v>
          </cell>
        </row>
        <row r="209">
          <cell r="A209">
            <v>-107.90362769454529</v>
          </cell>
          <cell r="B209">
            <v>812.0198580344365</v>
          </cell>
        </row>
        <row r="210">
          <cell r="A210">
            <v>1.3280614399999995</v>
          </cell>
          <cell r="B210">
            <v>9.366419139999998</v>
          </cell>
        </row>
        <row r="211">
          <cell r="A211">
            <v>3.7114060137234355</v>
          </cell>
          <cell r="B211">
            <v>216.1683346145387</v>
          </cell>
        </row>
        <row r="213">
          <cell r="A213">
            <v>2.156915442164243</v>
          </cell>
          <cell r="B213">
            <v>4.394635526667487</v>
          </cell>
        </row>
        <row r="214">
          <cell r="A214">
            <v>-0.9944683433581991</v>
          </cell>
          <cell r="B214">
            <v>4.802316659480481</v>
          </cell>
        </row>
        <row r="215">
          <cell r="A215">
            <v>4.6146220690250805</v>
          </cell>
          <cell r="B215">
            <v>5.758859839416356</v>
          </cell>
        </row>
        <row r="216">
          <cell r="A216">
            <v>19153.454403729396</v>
          </cell>
          <cell r="B216">
            <v>20780.280082063648</v>
          </cell>
        </row>
        <row r="217">
          <cell r="A217">
            <v>3.0755513999999966</v>
          </cell>
          <cell r="B217">
            <v>3.013487892881118</v>
          </cell>
        </row>
        <row r="219">
          <cell r="A219">
            <v>3.7706090965820067</v>
          </cell>
          <cell r="B219">
            <v>4.257510808459951</v>
          </cell>
        </row>
        <row r="220">
          <cell r="A220">
            <v>2.3333919103650036</v>
          </cell>
          <cell r="B220">
            <v>2.7361155571039495</v>
          </cell>
        </row>
        <row r="221">
          <cell r="A221">
            <v>1.1412583725989993</v>
          </cell>
          <cell r="B221">
            <v>1.3939599990870004</v>
          </cell>
        </row>
        <row r="222">
          <cell r="A222">
            <v>0.646812730073</v>
          </cell>
          <cell r="B222">
            <v>0.8122752715639998</v>
          </cell>
        </row>
        <row r="223">
          <cell r="A223">
            <v>0.10470151899999997</v>
          </cell>
          <cell r="B223">
            <v>0.10071882849495001</v>
          </cell>
        </row>
        <row r="224">
          <cell r="A224">
            <v>0.44097584869300044</v>
          </cell>
          <cell r="B224">
            <v>0.4291614579580001</v>
          </cell>
        </row>
        <row r="225">
          <cell r="A225">
            <v>0.44407313174999996</v>
          </cell>
          <cell r="B225">
            <v>0.6397393705170007</v>
          </cell>
        </row>
        <row r="226">
          <cell r="F226">
            <v>1038</v>
          </cell>
          <cell r="G226">
            <v>1509</v>
          </cell>
        </row>
        <row r="227">
          <cell r="F227">
            <v>210</v>
          </cell>
          <cell r="G227">
            <v>428</v>
          </cell>
        </row>
        <row r="228">
          <cell r="F228">
            <v>3985.63448795998</v>
          </cell>
          <cell r="G228">
            <v>4618.74643918999</v>
          </cell>
        </row>
        <row r="236">
          <cell r="B236">
            <v>506.61564719999984</v>
          </cell>
        </row>
        <row r="237">
          <cell r="B237">
            <v>-28.786341650000075</v>
          </cell>
        </row>
        <row r="238">
          <cell r="B238">
            <v>-13.47011272421188</v>
          </cell>
        </row>
        <row r="239">
          <cell r="B239">
            <v>-9.70454694</v>
          </cell>
        </row>
        <row r="240">
          <cell r="B240">
            <v>-51.96100131421195</v>
          </cell>
        </row>
        <row r="241">
          <cell r="B241">
            <v>-78.75587718521194</v>
          </cell>
        </row>
        <row r="242">
          <cell r="B242">
            <v>25.765675421</v>
          </cell>
        </row>
        <row r="243">
          <cell r="B243">
            <v>1.0292004499999938</v>
          </cell>
        </row>
        <row r="246">
          <cell r="B246">
            <v>1224.5361180573054</v>
          </cell>
        </row>
        <row r="247">
          <cell r="B247">
            <v>586.1468664287336</v>
          </cell>
        </row>
        <row r="248">
          <cell r="B248">
            <v>391.5875291047623</v>
          </cell>
        </row>
        <row r="249">
          <cell r="B249">
            <v>52.32126904761904</v>
          </cell>
        </row>
        <row r="250">
          <cell r="B250">
            <v>142.23806827635212</v>
          </cell>
        </row>
        <row r="251">
          <cell r="B251">
            <v>638.3892516285712</v>
          </cell>
        </row>
        <row r="252">
          <cell r="B252">
            <v>467.19540261201564</v>
          </cell>
        </row>
        <row r="253">
          <cell r="B253">
            <v>34.79416242882273</v>
          </cell>
        </row>
        <row r="254">
          <cell r="B254">
            <v>54.770047526258566</v>
          </cell>
        </row>
        <row r="255">
          <cell r="B255">
            <v>81.62963906147422</v>
          </cell>
        </row>
        <row r="256">
          <cell r="G256">
            <v>868.352</v>
          </cell>
        </row>
        <row r="257">
          <cell r="B257">
            <v>359.92950264817705</v>
          </cell>
        </row>
        <row r="258">
          <cell r="B258">
            <v>102.05071091399999</v>
          </cell>
        </row>
        <row r="259">
          <cell r="G259">
            <v>755.35041746</v>
          </cell>
        </row>
        <row r="260">
          <cell r="G260">
            <v>1659.0958518300001</v>
          </cell>
        </row>
      </sheetData>
      <sheetData sheetId="1">
        <row r="22">
          <cell r="A22">
            <v>2.156915442164243</v>
          </cell>
          <cell r="B22">
            <v>4.394635526667487</v>
          </cell>
        </row>
        <row r="23">
          <cell r="A23">
            <v>-0.9944683433581991</v>
          </cell>
          <cell r="B23">
            <v>4.802316659480481</v>
          </cell>
        </row>
        <row r="24">
          <cell r="A24">
            <v>6.977648387096774</v>
          </cell>
          <cell r="B24">
            <v>6.404218750000003</v>
          </cell>
        </row>
        <row r="25">
          <cell r="A25">
            <v>47.51184782608695</v>
          </cell>
          <cell r="B25">
            <v>64.44663043478262</v>
          </cell>
        </row>
        <row r="26">
          <cell r="A26">
            <v>88.69454435660958</v>
          </cell>
          <cell r="B26">
            <v>54.90757591442374</v>
          </cell>
        </row>
        <row r="27">
          <cell r="A27">
            <v>1.4486078125</v>
          </cell>
          <cell r="B27">
            <v>1.3179515625000005</v>
          </cell>
        </row>
        <row r="28">
          <cell r="A28">
            <v>4.698124999999999</v>
          </cell>
          <cell r="B28">
            <v>4.307234375</v>
          </cell>
        </row>
        <row r="48">
          <cell r="A48">
            <v>88.69454435660958</v>
          </cell>
          <cell r="B48">
            <v>54.90757591442374</v>
          </cell>
        </row>
        <row r="49">
          <cell r="A49">
            <v>20.459060925881506</v>
          </cell>
          <cell r="B49">
            <v>25.39921703845846</v>
          </cell>
        </row>
        <row r="50">
          <cell r="A50">
            <v>15.09906252498601</v>
          </cell>
          <cell r="B50">
            <v>5.713990765171506</v>
          </cell>
        </row>
        <row r="51">
          <cell r="A51">
            <v>-28.00829735348205</v>
          </cell>
          <cell r="B51">
            <v>-15.064123490845132</v>
          </cell>
        </row>
        <row r="52">
          <cell r="A52">
            <v>2.156915442164243</v>
          </cell>
          <cell r="B52">
            <v>4.394635526667487</v>
          </cell>
        </row>
        <row r="53">
          <cell r="A53">
            <v>-2.007011353197646</v>
          </cell>
          <cell r="B53">
            <v>3.1213846689197915</v>
          </cell>
        </row>
        <row r="54">
          <cell r="A54">
            <v>2.80069322075206</v>
          </cell>
          <cell r="B54">
            <v>2.696517754738725</v>
          </cell>
        </row>
        <row r="55">
          <cell r="A55">
            <v>13.363262000000018</v>
          </cell>
          <cell r="B55">
            <v>12.48461375797908</v>
          </cell>
        </row>
        <row r="56">
          <cell r="A56">
            <v>1193.2580722002558</v>
          </cell>
          <cell r="B56">
            <v>1034.3880497809528</v>
          </cell>
        </row>
        <row r="64">
          <cell r="A64">
            <v>3436.57280001</v>
          </cell>
          <cell r="B64">
            <v>3579.1792487700004</v>
          </cell>
        </row>
        <row r="65">
          <cell r="A65">
            <v>-3167.0081366100007</v>
          </cell>
          <cell r="B65">
            <v>-4165.414690140001</v>
          </cell>
        </row>
        <row r="66">
          <cell r="A66">
            <v>19.69042077999999</v>
          </cell>
          <cell r="B66">
            <v>29.27728684</v>
          </cell>
        </row>
        <row r="67">
          <cell r="A67">
            <v>289.25508417999885</v>
          </cell>
          <cell r="B67">
            <v>-556.9581545300007</v>
          </cell>
        </row>
        <row r="68">
          <cell r="A68">
            <v>-83.36150374</v>
          </cell>
          <cell r="B68">
            <v>-71.49752550999999</v>
          </cell>
        </row>
        <row r="69">
          <cell r="A69">
            <v>205.89358043999883</v>
          </cell>
          <cell r="B69">
            <v>-628.4556800400006</v>
          </cell>
        </row>
        <row r="70">
          <cell r="A70">
            <v>13.613397140000002</v>
          </cell>
          <cell r="B70">
            <v>15.272754859999994</v>
          </cell>
        </row>
        <row r="71">
          <cell r="A71">
            <v>-0.43179885999999895</v>
          </cell>
          <cell r="B71">
            <v>0.20998317</v>
          </cell>
        </row>
        <row r="72">
          <cell r="A72">
            <v>-11.000107370000002</v>
          </cell>
          <cell r="B72">
            <v>-16.42397159</v>
          </cell>
        </row>
        <row r="73">
          <cell r="A73">
            <v>208.07507134999884</v>
          </cell>
          <cell r="B73">
            <v>-629.3969136000005</v>
          </cell>
        </row>
        <row r="74">
          <cell r="A74">
            <v>-73.14757311999999</v>
          </cell>
          <cell r="B74">
            <v>179.60269761</v>
          </cell>
        </row>
        <row r="75">
          <cell r="A75">
            <v>-1.0767293999999996</v>
          </cell>
          <cell r="B75">
            <v>-1.36319517</v>
          </cell>
        </row>
        <row r="76">
          <cell r="A76">
            <v>133.85076882999886</v>
          </cell>
          <cell r="B76">
            <v>-451.15741116000055</v>
          </cell>
        </row>
        <row r="78">
          <cell r="A78">
            <v>133.85076882999886</v>
          </cell>
          <cell r="B78">
            <v>-451.15741116000055</v>
          </cell>
        </row>
        <row r="79">
          <cell r="A79">
            <v>-94.00096279999998</v>
          </cell>
          <cell r="B79">
            <v>571.1856959300001</v>
          </cell>
        </row>
        <row r="80">
          <cell r="A80">
            <v>39.849806029998874</v>
          </cell>
          <cell r="B80">
            <v>120.0282847699995</v>
          </cell>
        </row>
        <row r="81">
          <cell r="A81">
            <v>1.9695466598250204</v>
          </cell>
          <cell r="B81">
            <v>4.932169071354554</v>
          </cell>
        </row>
        <row r="82">
          <cell r="A82">
            <v>41.819352689823894</v>
          </cell>
          <cell r="B82">
            <v>124.96045384135405</v>
          </cell>
        </row>
        <row r="90">
          <cell r="A90">
            <v>27.63126597000007</v>
          </cell>
          <cell r="B90">
            <v>8.954546650000019</v>
          </cell>
        </row>
        <row r="91">
          <cell r="A91">
            <v>110.28697226826873</v>
          </cell>
          <cell r="B91">
            <v>-605.2179425598979</v>
          </cell>
        </row>
        <row r="92">
          <cell r="A92">
            <v>76.41891807191357</v>
          </cell>
          <cell r="B92">
            <v>-28.786341650000075</v>
          </cell>
        </row>
        <row r="93">
          <cell r="A93">
            <v>-8.443570910000112</v>
          </cell>
          <cell r="B93">
            <v>-3.4069963000003805</v>
          </cell>
        </row>
        <row r="94">
          <cell r="A94">
            <v>205.89358043999883</v>
          </cell>
          <cell r="B94">
            <v>-628.4556800400006</v>
          </cell>
        </row>
        <row r="96">
          <cell r="A96">
            <v>205.89358043999883</v>
          </cell>
          <cell r="B96">
            <v>-628.4556800400006</v>
          </cell>
        </row>
        <row r="97">
          <cell r="A97">
            <v>-114.46440351000004</v>
          </cell>
          <cell r="B97">
            <v>798.54977543</v>
          </cell>
        </row>
        <row r="98">
          <cell r="A98">
            <v>91.42917692999879</v>
          </cell>
          <cell r="B98">
            <v>170.0940953899993</v>
          </cell>
        </row>
        <row r="99">
          <cell r="A99">
            <v>3.264942849999992</v>
          </cell>
          <cell r="B99">
            <v>8.469663950000045</v>
          </cell>
        </row>
        <row r="100">
          <cell r="A100">
            <v>94.69411977999879</v>
          </cell>
          <cell r="B100">
            <v>178.56375933999934</v>
          </cell>
        </row>
        <row r="108">
          <cell r="A108">
            <v>87.1227016699999</v>
          </cell>
          <cell r="B108">
            <v>28.90068056000001</v>
          </cell>
        </row>
        <row r="109">
          <cell r="A109">
            <v>2973.5036332399995</v>
          </cell>
          <cell r="B109">
            <v>3125.5029059101007</v>
          </cell>
        </row>
        <row r="110">
          <cell r="A110">
            <v>447.3100877100002</v>
          </cell>
          <cell r="B110">
            <v>506.61564719999984</v>
          </cell>
        </row>
        <row r="111">
          <cell r="A111">
            <v>27.75614925999899</v>
          </cell>
          <cell r="B111">
            <v>40.551057719998994</v>
          </cell>
        </row>
        <row r="112">
          <cell r="A112">
            <v>-99.11977118999901</v>
          </cell>
          <cell r="B112">
            <v>-122.39339602999912</v>
          </cell>
        </row>
        <row r="113">
          <cell r="A113">
            <v>3436.5728006899953</v>
          </cell>
          <cell r="B113">
            <v>3579.1792953601016</v>
          </cell>
        </row>
        <row r="121">
          <cell r="A121">
            <v>2899.630333360001</v>
          </cell>
          <cell r="B121">
            <v>3866.3644297100013</v>
          </cell>
        </row>
        <row r="122">
          <cell r="A122">
            <v>183.27662785000004</v>
          </cell>
          <cell r="B122">
            <v>213.26298875999998</v>
          </cell>
        </row>
        <row r="123">
          <cell r="A123">
            <v>84.10117539999997</v>
          </cell>
          <cell r="B123">
            <v>85.78727167000001</v>
          </cell>
        </row>
        <row r="124">
          <cell r="A124">
            <v>3167.0081366100007</v>
          </cell>
          <cell r="B124">
            <v>4165.414690140001</v>
          </cell>
        </row>
        <row r="132">
          <cell r="A132">
            <v>15.441726639999906</v>
          </cell>
          <cell r="B132">
            <v>19.690850179999995</v>
          </cell>
        </row>
        <row r="133">
          <cell r="A133">
            <v>51.72412083999999</v>
          </cell>
          <cell r="B133">
            <v>47.15915004999998</v>
          </cell>
        </row>
        <row r="134">
          <cell r="A134">
            <v>9.892061700000001</v>
          </cell>
          <cell r="B134">
            <v>3.880694979999998</v>
          </cell>
        </row>
        <row r="135">
          <cell r="A135">
            <v>0.33485211000000004</v>
          </cell>
          <cell r="B135">
            <v>0.27920765999999997</v>
          </cell>
        </row>
        <row r="136">
          <cell r="A136">
            <v>77.39276129</v>
          </cell>
          <cell r="B136">
            <v>71.00990304999999</v>
          </cell>
        </row>
        <row r="138">
          <cell r="A138">
            <v>77.39276129</v>
          </cell>
          <cell r="B138">
            <v>71.00990304999999</v>
          </cell>
        </row>
        <row r="139">
          <cell r="A139">
            <v>2.4244993600000018</v>
          </cell>
          <cell r="B139">
            <v>-9.779483959999999</v>
          </cell>
        </row>
        <row r="140">
          <cell r="A140">
            <v>79.81726065</v>
          </cell>
          <cell r="B140">
            <v>61.23041909</v>
          </cell>
        </row>
        <row r="148">
          <cell r="A148">
            <v>0.6588622000000001</v>
          </cell>
          <cell r="B148">
            <v>4.562145199999999</v>
          </cell>
        </row>
        <row r="149">
          <cell r="A149">
            <v>0.51954979</v>
          </cell>
          <cell r="B149">
            <v>12.243825699999999</v>
          </cell>
        </row>
        <row r="150">
          <cell r="A150">
            <v>4.79033046</v>
          </cell>
          <cell r="B150">
            <v>-17.28779053</v>
          </cell>
        </row>
        <row r="151">
          <cell r="A151">
            <v>0</v>
          </cell>
          <cell r="B151">
            <v>0.96944209</v>
          </cell>
        </row>
        <row r="152">
          <cell r="A152">
            <v>5.96874245</v>
          </cell>
          <cell r="B152">
            <v>0.4876224599999987</v>
          </cell>
        </row>
        <row r="154">
          <cell r="A154">
            <v>5.96874245</v>
          </cell>
          <cell r="B154">
            <v>0.4876224599999987</v>
          </cell>
        </row>
        <row r="155">
          <cell r="A155">
            <v>-1.01085729</v>
          </cell>
          <cell r="B155">
            <v>3.27546834</v>
          </cell>
        </row>
        <row r="156">
          <cell r="A156">
            <v>4.95788516</v>
          </cell>
          <cell r="B156">
            <v>3.763090799999999</v>
          </cell>
        </row>
        <row r="164">
          <cell r="A164">
            <v>19.69042077999999</v>
          </cell>
          <cell r="B164">
            <v>29.27728684</v>
          </cell>
        </row>
        <row r="165">
          <cell r="A165">
            <v>1.0191909199999973</v>
          </cell>
          <cell r="B165">
            <v>0.5389685699999973</v>
          </cell>
        </row>
        <row r="166">
          <cell r="A166">
            <v>20.709611699999986</v>
          </cell>
          <cell r="B166">
            <v>29.816255409999997</v>
          </cell>
        </row>
        <row r="267">
          <cell r="A267">
            <v>73.14757311999999</v>
          </cell>
          <cell r="B267">
            <v>-179.60269761</v>
          </cell>
        </row>
        <row r="268">
          <cell r="A268">
            <v>0.351544145319359</v>
          </cell>
          <cell r="B268" t="str">
            <v>n.m.</v>
          </cell>
        </row>
        <row r="269">
          <cell r="A269">
            <v>-20.463440710000054</v>
          </cell>
          <cell r="B269">
            <v>227.3640794999999</v>
          </cell>
        </row>
        <row r="270">
          <cell r="A270">
            <v>52.68413240999993</v>
          </cell>
          <cell r="B270">
            <v>47.761381889999846</v>
          </cell>
        </row>
        <row r="271">
          <cell r="A271">
            <v>1.5531837001749955</v>
          </cell>
          <cell r="B271">
            <v>3.5184415886453935</v>
          </cell>
        </row>
        <row r="272">
          <cell r="A272">
            <v>54.23731611017493</v>
          </cell>
          <cell r="B272">
            <v>51.2798234786453</v>
          </cell>
        </row>
        <row r="273">
          <cell r="A273">
            <v>0.5583796831497612</v>
          </cell>
          <cell r="B273">
            <v>0.28873209943309414</v>
          </cell>
        </row>
      </sheetData>
      <sheetData sheetId="3">
        <row r="5">
          <cell r="A5">
            <v>205.8935804400013</v>
          </cell>
          <cell r="B5">
            <v>-628.4556800400007</v>
          </cell>
        </row>
        <row r="6">
          <cell r="A6">
            <v>77.39276128999998</v>
          </cell>
          <cell r="B6">
            <v>71.00990304999996</v>
          </cell>
        </row>
        <row r="7">
          <cell r="A7">
            <v>70.45668944718796</v>
          </cell>
          <cell r="B7">
            <v>484.3108283124417</v>
          </cell>
        </row>
        <row r="8">
          <cell r="A8">
            <v>353.7430311771892</v>
          </cell>
          <cell r="B8">
            <v>-73.13494867755912</v>
          </cell>
        </row>
        <row r="10">
          <cell r="A10">
            <v>-234.9224673599997</v>
          </cell>
          <cell r="B10">
            <v>-1119.6984913399995</v>
          </cell>
        </row>
        <row r="11">
          <cell r="A11">
            <v>-41.17749953718783</v>
          </cell>
          <cell r="B11">
            <v>354.8950820475584</v>
          </cell>
        </row>
        <row r="12">
          <cell r="A12">
            <v>-276.0999668971875</v>
          </cell>
          <cell r="B12">
            <v>-764.8034092924411</v>
          </cell>
        </row>
        <row r="14">
          <cell r="A14">
            <v>-9.054000509999998</v>
          </cell>
          <cell r="B14">
            <v>-21.422449420000003</v>
          </cell>
        </row>
        <row r="15">
          <cell r="A15">
            <v>-43.42770222262715</v>
          </cell>
          <cell r="B15">
            <v>-51.7039913199913</v>
          </cell>
        </row>
        <row r="16">
          <cell r="A16">
            <v>56.18538994000001</v>
          </cell>
          <cell r="B16">
            <v>5.14581898</v>
          </cell>
        </row>
        <row r="17">
          <cell r="A17">
            <v>-92.77945814999998</v>
          </cell>
          <cell r="B17">
            <v>-93.49774670999999</v>
          </cell>
        </row>
        <row r="18">
          <cell r="A18">
            <v>-4.935370737374065</v>
          </cell>
          <cell r="B18">
            <v>11.02648017999197</v>
          </cell>
        </row>
        <row r="19">
          <cell r="A19">
            <v>-94.01114168000117</v>
          </cell>
          <cell r="B19">
            <v>-150.45188828999932</v>
          </cell>
        </row>
        <row r="21">
          <cell r="A21">
            <v>-16.368077399999493</v>
          </cell>
          <cell r="B21">
            <v>-988.3902462599995</v>
          </cell>
        </row>
      </sheetData>
      <sheetData sheetId="4">
        <row r="4">
          <cell r="A4">
            <v>-628.4556800400006</v>
          </cell>
          <cell r="B4">
            <v>798.54977543</v>
          </cell>
          <cell r="C4">
            <v>170.09409538999932</v>
          </cell>
          <cell r="D4">
            <v>8.469663950000045</v>
          </cell>
          <cell r="E4">
            <v>178.56375933999936</v>
          </cell>
        </row>
        <row r="5">
          <cell r="A5">
            <v>8.954546650000019</v>
          </cell>
          <cell r="B5">
            <v>0</v>
          </cell>
          <cell r="C5">
            <v>8.954546650000019</v>
          </cell>
          <cell r="D5">
            <v>8.805482290000002</v>
          </cell>
          <cell r="E5">
            <v>17.76002894000002</v>
          </cell>
        </row>
        <row r="6">
          <cell r="A6">
            <v>-605.2179425598979</v>
          </cell>
          <cell r="B6">
            <v>812.0198580344365</v>
          </cell>
          <cell r="C6">
            <v>206.80191547453865</v>
          </cell>
          <cell r="D6">
            <v>9.366419139999998</v>
          </cell>
          <cell r="E6">
            <v>216.16833461453865</v>
          </cell>
        </row>
        <row r="7">
          <cell r="A7">
            <v>-28.786341650000075</v>
          </cell>
          <cell r="B7">
            <v>-13.47011272421188</v>
          </cell>
          <cell r="C7">
            <v>-42.256454374211955</v>
          </cell>
          <cell r="D7">
            <v>-9.70454694</v>
          </cell>
          <cell r="E7">
            <v>-51.961001314211956</v>
          </cell>
        </row>
        <row r="11">
          <cell r="A11">
            <v>-3.4069963000003805</v>
          </cell>
          <cell r="B11">
            <v>-0.00030000000000285354</v>
          </cell>
          <cell r="C11">
            <v>-3.4072963000003833</v>
          </cell>
          <cell r="D11">
            <v>0</v>
          </cell>
          <cell r="E11">
            <v>-3.4072963000003833</v>
          </cell>
        </row>
        <row r="17">
          <cell r="A17">
            <v>205.89358043999883</v>
          </cell>
          <cell r="B17">
            <v>-114.46440351000004</v>
          </cell>
          <cell r="C17">
            <v>91.42917692999879</v>
          </cell>
          <cell r="D17">
            <v>3.264942849999992</v>
          </cell>
          <cell r="E17">
            <v>94.69411977999879</v>
          </cell>
        </row>
        <row r="18">
          <cell r="A18">
            <v>27.63126597000007</v>
          </cell>
          <cell r="B18">
            <v>0</v>
          </cell>
          <cell r="C18">
            <v>27.63126597000007</v>
          </cell>
          <cell r="D18">
            <v>1.2480278100000004</v>
          </cell>
          <cell r="E18">
            <v>28.87929378000007</v>
          </cell>
        </row>
        <row r="19">
          <cell r="A19">
            <v>110.28697226826873</v>
          </cell>
          <cell r="B19">
            <v>-107.90362769454529</v>
          </cell>
          <cell r="C19">
            <v>2.3833445737234342</v>
          </cell>
          <cell r="D19">
            <v>1.3280614399999995</v>
          </cell>
          <cell r="E19">
            <v>3.7114060137234337</v>
          </cell>
        </row>
        <row r="20">
          <cell r="A20">
            <v>76.41891807191357</v>
          </cell>
          <cell r="B20">
            <v>-6.560775810312251</v>
          </cell>
          <cell r="C20">
            <v>69.85814226160132</v>
          </cell>
          <cell r="D20">
            <v>0.68936039</v>
          </cell>
          <cell r="E20">
            <v>70.54750265160132</v>
          </cell>
        </row>
        <row r="24">
          <cell r="A24">
            <v>-8.443570910000112</v>
          </cell>
          <cell r="B24">
            <v>0</v>
          </cell>
          <cell r="C24">
            <v>-8.443570910000112</v>
          </cell>
          <cell r="D24">
            <v>-0.0005067899999999999</v>
          </cell>
          <cell r="E24">
            <v>-8.444077700000111</v>
          </cell>
        </row>
        <row r="31">
          <cell r="A31">
            <v>-556.9581085298977</v>
          </cell>
          <cell r="B31">
            <v>798.54977543</v>
          </cell>
          <cell r="C31">
            <v>241.59166690010227</v>
          </cell>
          <cell r="D31">
            <v>1.9633483299999988</v>
          </cell>
          <cell r="E31">
            <v>243.55501523010227</v>
          </cell>
        </row>
        <row r="32">
          <cell r="A32">
            <v>33.20754203000001</v>
          </cell>
          <cell r="B32">
            <v>0</v>
          </cell>
          <cell r="C32">
            <v>33.20754203000001</v>
          </cell>
          <cell r="D32">
            <v>-0.45786511999999857</v>
          </cell>
          <cell r="E32">
            <v>32.74967691000001</v>
          </cell>
        </row>
        <row r="33">
          <cell r="A33">
            <v>-545.8149668098979</v>
          </cell>
          <cell r="B33">
            <v>812.0198580344365</v>
          </cell>
          <cell r="C33">
            <v>266.20489122453864</v>
          </cell>
          <cell r="D33">
            <v>2.898313049999997</v>
          </cell>
          <cell r="E33">
            <v>269.10320427453865</v>
          </cell>
        </row>
        <row r="34">
          <cell r="A34">
            <v>-42.19343720000008</v>
          </cell>
          <cell r="B34">
            <v>-13.47011272421188</v>
          </cell>
          <cell r="C34">
            <v>-55.663549924211964</v>
          </cell>
          <cell r="D34">
            <v>-0.47710905999999964</v>
          </cell>
          <cell r="E34">
            <v>-56.14065898421196</v>
          </cell>
        </row>
        <row r="38">
          <cell r="A38">
            <v>-2.1583465500003802</v>
          </cell>
          <cell r="B38">
            <v>-0.00030000000000285354</v>
          </cell>
          <cell r="C38">
            <v>-2.158646550000383</v>
          </cell>
          <cell r="D38">
            <v>9.46000000000069E-06</v>
          </cell>
          <cell r="E38">
            <v>-2.1586370900003833</v>
          </cell>
        </row>
        <row r="44">
          <cell r="A44">
            <v>289.255089140178</v>
          </cell>
          <cell r="B44">
            <v>-114.46440351000004</v>
          </cell>
          <cell r="C44">
            <v>174.79068563017793</v>
          </cell>
          <cell r="D44">
            <v>4.67858492</v>
          </cell>
          <cell r="E44">
            <v>179.46927055017792</v>
          </cell>
        </row>
        <row r="45">
          <cell r="A45">
            <v>43.73185480999997</v>
          </cell>
          <cell r="B45">
            <v>0</v>
          </cell>
          <cell r="C45">
            <v>43.73185480999997</v>
          </cell>
          <cell r="D45">
            <v>3.5968259700000003</v>
          </cell>
          <cell r="E45">
            <v>47.32868077999997</v>
          </cell>
        </row>
        <row r="46">
          <cell r="A46">
            <v>162.5306428982687</v>
          </cell>
          <cell r="B46">
            <v>-107.90362769454529</v>
          </cell>
          <cell r="C46">
            <v>54.6270152037234</v>
          </cell>
          <cell r="D46">
            <v>1.2505891699999991</v>
          </cell>
          <cell r="E46">
            <v>55.8776043737234</v>
          </cell>
        </row>
        <row r="47">
          <cell r="A47">
            <v>91.10131023191357</v>
          </cell>
          <cell r="B47">
            <v>-6.560775810312251</v>
          </cell>
          <cell r="C47">
            <v>84.54053442160132</v>
          </cell>
          <cell r="D47">
            <v>-0.16832342999999947</v>
          </cell>
          <cell r="E47">
            <v>84.37221099160132</v>
          </cell>
        </row>
        <row r="51">
          <cell r="A51">
            <v>-8.10871880000011</v>
          </cell>
          <cell r="B51">
            <v>0</v>
          </cell>
          <cell r="C51">
            <v>-8.10871880000011</v>
          </cell>
          <cell r="D51">
            <v>-0.0005067899999999999</v>
          </cell>
          <cell r="E51">
            <v>-8.10922559000011</v>
          </cell>
        </row>
      </sheetData>
      <sheetData sheetId="6">
        <row r="4">
          <cell r="B4">
            <v>62</v>
          </cell>
          <cell r="C4">
            <v>63</v>
          </cell>
          <cell r="D4">
            <v>70</v>
          </cell>
        </row>
        <row r="5">
          <cell r="B5">
            <v>4747</v>
          </cell>
          <cell r="C5">
            <v>4819</v>
          </cell>
          <cell r="D5">
            <v>6686</v>
          </cell>
        </row>
        <row r="6">
          <cell r="B6">
            <v>462</v>
          </cell>
          <cell r="C6">
            <v>471</v>
          </cell>
          <cell r="D6">
            <v>476</v>
          </cell>
        </row>
        <row r="7">
          <cell r="B7">
            <v>527</v>
          </cell>
          <cell r="C7">
            <v>527</v>
          </cell>
          <cell r="D7">
            <v>585</v>
          </cell>
        </row>
        <row r="8">
          <cell r="B8">
            <v>5798</v>
          </cell>
          <cell r="C8">
            <v>5880</v>
          </cell>
          <cell r="D8">
            <v>7817</v>
          </cell>
        </row>
        <row r="9">
          <cell r="B9">
            <v>2243</v>
          </cell>
          <cell r="C9">
            <v>2273</v>
          </cell>
          <cell r="D9">
            <v>3918</v>
          </cell>
        </row>
        <row r="10">
          <cell r="B10">
            <v>3555</v>
          </cell>
          <cell r="C10">
            <v>3607</v>
          </cell>
          <cell r="D10">
            <v>3899</v>
          </cell>
        </row>
      </sheetData>
      <sheetData sheetId="8">
        <row r="5">
          <cell r="A5">
            <v>3404.40404524</v>
          </cell>
          <cell r="B5">
            <v>3473.0210097400004</v>
          </cell>
        </row>
        <row r="6">
          <cell r="A6">
            <v>32.16875477</v>
          </cell>
          <cell r="B6">
            <v>106.15823902999999</v>
          </cell>
        </row>
        <row r="7">
          <cell r="A7">
            <v>32.81757311</v>
          </cell>
          <cell r="B7">
            <v>41.56039300999999</v>
          </cell>
        </row>
        <row r="8">
          <cell r="A8">
            <v>3469.39037312</v>
          </cell>
          <cell r="B8">
            <v>3620.7396417800005</v>
          </cell>
        </row>
        <row r="10">
          <cell r="A10">
            <v>-2899.6303333600013</v>
          </cell>
          <cell r="B10">
            <v>-3866.3644297100013</v>
          </cell>
        </row>
        <row r="11">
          <cell r="A11">
            <v>-183.27662785000004</v>
          </cell>
          <cell r="B11">
            <v>-213.26298875999998</v>
          </cell>
        </row>
        <row r="12">
          <cell r="A12">
            <v>-84.10117539999997</v>
          </cell>
          <cell r="B12">
            <v>-85.78727167000001</v>
          </cell>
        </row>
        <row r="13">
          <cell r="A13">
            <v>-77.39276129</v>
          </cell>
          <cell r="B13">
            <v>-71.00990304999999</v>
          </cell>
        </row>
        <row r="14">
          <cell r="A14">
            <v>-5.96874245</v>
          </cell>
          <cell r="B14">
            <v>-0.4876224599999987</v>
          </cell>
        </row>
        <row r="15">
          <cell r="A15">
            <v>-13.127152329999998</v>
          </cell>
          <cell r="B15">
            <v>-12.28310617</v>
          </cell>
        </row>
        <row r="16">
          <cell r="A16">
            <v>-3263.4967926800014</v>
          </cell>
          <cell r="B16">
            <v>-4249.1953218200015</v>
          </cell>
        </row>
        <row r="17">
          <cell r="A17">
            <v>205.89358043999846</v>
          </cell>
          <cell r="B17">
            <v>-628.455680040001</v>
          </cell>
        </row>
        <row r="18">
          <cell r="A18">
            <v>13.613397140000002</v>
          </cell>
          <cell r="B18">
            <v>15.272754859999994</v>
          </cell>
        </row>
        <row r="19">
          <cell r="A19">
            <v>-0.43179885999999895</v>
          </cell>
          <cell r="B19">
            <v>0.20998317</v>
          </cell>
        </row>
        <row r="21">
          <cell r="A21">
            <v>3.8510931999999976</v>
          </cell>
          <cell r="B21">
            <v>3.991219000000001</v>
          </cell>
        </row>
        <row r="22">
          <cell r="A22">
            <v>-12.893414379999996</v>
          </cell>
          <cell r="B22">
            <v>-25.384309780000002</v>
          </cell>
        </row>
        <row r="23">
          <cell r="A23">
            <v>-1.3726769599999997</v>
          </cell>
          <cell r="B23">
            <v>5.515117759999999</v>
          </cell>
        </row>
        <row r="24">
          <cell r="A24">
            <v>-0.07965199999999995</v>
          </cell>
          <cell r="B24">
            <v>-0.154056</v>
          </cell>
        </row>
        <row r="25">
          <cell r="A25">
            <v>-0.2931505500000001</v>
          </cell>
          <cell r="B25">
            <v>-0.2598124500000003</v>
          </cell>
        </row>
        <row r="26">
          <cell r="A26">
            <v>208.07507134999847</v>
          </cell>
          <cell r="B26">
            <v>-629.396913600001</v>
          </cell>
        </row>
        <row r="27">
          <cell r="A27">
            <v>-73.14757311999999</v>
          </cell>
          <cell r="B27">
            <v>179.60269761</v>
          </cell>
        </row>
        <row r="28">
          <cell r="A28">
            <v>134.9274982299985</v>
          </cell>
          <cell r="B28">
            <v>-449.79421599000096</v>
          </cell>
        </row>
        <row r="29">
          <cell r="A29">
            <v>-1.0767293999999996</v>
          </cell>
          <cell r="B29">
            <v>-1.36319517</v>
          </cell>
        </row>
        <row r="30">
          <cell r="A30">
            <v>133.8507688299985</v>
          </cell>
          <cell r="B30">
            <v>-451.15741116000095</v>
          </cell>
        </row>
        <row r="31">
          <cell r="A31">
            <v>0.16141171701363666</v>
          </cell>
          <cell r="B31">
            <v>-0.544054345113647</v>
          </cell>
        </row>
      </sheetData>
      <sheetData sheetId="11">
        <row r="9">
          <cell r="A9">
            <v>3.59494005</v>
          </cell>
          <cell r="B9">
            <v>0</v>
          </cell>
        </row>
        <row r="10">
          <cell r="A10">
            <v>0</v>
          </cell>
          <cell r="B10">
            <v>-0.45501177999999776</v>
          </cell>
        </row>
        <row r="11">
          <cell r="A11">
            <v>-2.34879816</v>
          </cell>
          <cell r="B11">
            <v>8.95951137</v>
          </cell>
        </row>
        <row r="12">
          <cell r="B12">
            <v>0.7503905399999999</v>
          </cell>
        </row>
        <row r="13">
          <cell r="A13">
            <v>0.0018859200000003185</v>
          </cell>
          <cell r="B13">
            <v>-0.44676527000000005</v>
          </cell>
        </row>
        <row r="14">
          <cell r="A14">
            <v>1.2480278100000004</v>
          </cell>
          <cell r="B14">
            <v>8.808124860000001</v>
          </cell>
        </row>
        <row r="15">
          <cell r="A15">
            <v>0.07159399999999994</v>
          </cell>
          <cell r="B15">
            <v>0</v>
          </cell>
        </row>
        <row r="16">
          <cell r="A16">
            <v>1.3196218100000003</v>
          </cell>
          <cell r="B16">
            <v>8.808124860000001</v>
          </cell>
        </row>
        <row r="17">
          <cell r="A17">
            <v>-0.4613596169999967</v>
          </cell>
          <cell r="B17">
            <v>-2.7890161142454004</v>
          </cell>
        </row>
        <row r="18">
          <cell r="A18">
            <v>0.8582621930000036</v>
          </cell>
          <cell r="B18">
            <v>6.0191087457546</v>
          </cell>
        </row>
        <row r="25">
          <cell r="A25">
            <v>0</v>
          </cell>
        </row>
        <row r="26">
          <cell r="B26">
            <v>0.00016600000000099868</v>
          </cell>
        </row>
        <row r="28">
          <cell r="A28">
            <v>0</v>
          </cell>
          <cell r="B28">
            <v>2.216</v>
          </cell>
        </row>
        <row r="29">
          <cell r="A29">
            <v>-5.789382720000002</v>
          </cell>
          <cell r="B29">
            <v>-0.9103739399999999</v>
          </cell>
        </row>
        <row r="30">
          <cell r="A30">
            <v>3.6675683300000004</v>
          </cell>
          <cell r="B30">
            <v>0.33026974000000153</v>
          </cell>
        </row>
        <row r="31">
          <cell r="A31">
            <v>3.3650269999999995</v>
          </cell>
          <cell r="B31">
            <v>1.1474449999999998</v>
          </cell>
        </row>
        <row r="33">
          <cell r="A33">
            <v>0.12423067000000021</v>
          </cell>
          <cell r="B33">
            <v>5.414780920000001</v>
          </cell>
        </row>
        <row r="34">
          <cell r="A34">
            <v>-0.04675840000000009</v>
          </cell>
          <cell r="B34">
            <v>0.6189816400000012</v>
          </cell>
        </row>
        <row r="35">
          <cell r="A35">
            <v>0.007376560000000001</v>
          </cell>
          <cell r="B35">
            <v>0.5352085299999998</v>
          </cell>
        </row>
        <row r="36">
          <cell r="A36">
            <v>1.3280614399999984</v>
          </cell>
          <cell r="B36">
            <v>9.352477890000005</v>
          </cell>
        </row>
        <row r="37">
          <cell r="A37">
            <v>0.18619351000000006</v>
          </cell>
          <cell r="B37">
            <v>0</v>
          </cell>
        </row>
        <row r="38">
          <cell r="A38">
            <v>1.5142549499999984</v>
          </cell>
          <cell r="B38">
            <v>9.352477890000005</v>
          </cell>
        </row>
        <row r="39">
          <cell r="A39">
            <v>-0.6456317721249984</v>
          </cell>
          <cell r="B39">
            <v>-2.2386295130999994</v>
          </cell>
        </row>
        <row r="40">
          <cell r="A40">
            <v>0.868623177875</v>
          </cell>
          <cell r="B40">
            <v>7.113848376900005</v>
          </cell>
        </row>
        <row r="48">
          <cell r="A48">
            <v>-1.6870613100000003</v>
          </cell>
          <cell r="B48">
            <v>-0.5495880700000002</v>
          </cell>
        </row>
        <row r="49">
          <cell r="A49">
            <v>1.2243708800000002</v>
          </cell>
          <cell r="B49">
            <v>0.014309010000000011</v>
          </cell>
        </row>
        <row r="50">
          <cell r="B50">
            <v>0</v>
          </cell>
        </row>
        <row r="51">
          <cell r="A51">
            <v>0.29436700000000005</v>
          </cell>
          <cell r="B51">
            <v>0.05817</v>
          </cell>
        </row>
        <row r="52">
          <cell r="A52">
            <v>0.8866266200000004</v>
          </cell>
          <cell r="B52">
            <v>-8.272647899999999</v>
          </cell>
        </row>
        <row r="53">
          <cell r="B53">
            <v>-0.95478998</v>
          </cell>
        </row>
        <row r="55">
          <cell r="A55">
            <v>0.7183031900000003</v>
          </cell>
          <cell r="B55">
            <v>-9.704546939999998</v>
          </cell>
        </row>
        <row r="58">
          <cell r="A58">
            <v>0.7183031900000003</v>
          </cell>
          <cell r="B58">
            <v>-9.704546939999998</v>
          </cell>
        </row>
        <row r="59">
          <cell r="A59">
            <v>-0.44625946072499845</v>
          </cell>
          <cell r="B59">
            <v>1.5119826087500003</v>
          </cell>
        </row>
        <row r="60">
          <cell r="A60">
            <v>0.27204372927500187</v>
          </cell>
          <cell r="B60">
            <v>-8.192564331249997</v>
          </cell>
        </row>
        <row r="67">
          <cell r="A67">
            <v>0</v>
          </cell>
          <cell r="B67">
            <v>-0.01905329</v>
          </cell>
        </row>
        <row r="68">
          <cell r="A68">
            <v>0</v>
          </cell>
          <cell r="B68">
            <v>0</v>
          </cell>
        </row>
        <row r="69">
          <cell r="A69">
            <v>-0.007773990000000001</v>
          </cell>
          <cell r="B69">
            <v>-0.00460212</v>
          </cell>
        </row>
        <row r="70">
          <cell r="A70">
            <v>-0.007773990000000001</v>
          </cell>
          <cell r="B70">
            <v>-0.02365541</v>
          </cell>
        </row>
        <row r="71">
          <cell r="A71">
            <v>0</v>
          </cell>
          <cell r="B71">
            <v>0</v>
          </cell>
        </row>
        <row r="72">
          <cell r="A72">
            <v>-0.007773990000000001</v>
          </cell>
          <cell r="B72">
            <v>-0.02365541</v>
          </cell>
        </row>
        <row r="73">
          <cell r="A73">
            <v>0</v>
          </cell>
          <cell r="B73">
            <v>-0.00277857005</v>
          </cell>
        </row>
        <row r="74">
          <cell r="A74">
            <v>-0.007773990000000001</v>
          </cell>
          <cell r="B74">
            <v>-0.02643398005</v>
          </cell>
        </row>
        <row r="81">
          <cell r="A81">
            <v>0</v>
          </cell>
          <cell r="B81">
            <v>0.00016600000000099868</v>
          </cell>
        </row>
        <row r="83">
          <cell r="A83">
            <v>0</v>
          </cell>
          <cell r="B83">
            <v>2.216</v>
          </cell>
        </row>
        <row r="84">
          <cell r="A84">
            <v>-3.882010770000001</v>
          </cell>
          <cell r="B84">
            <v>-1.5731232299999993</v>
          </cell>
        </row>
        <row r="85">
          <cell r="A85">
            <v>4.89193921</v>
          </cell>
          <cell r="B85">
            <v>-0.08675737999999811</v>
          </cell>
        </row>
        <row r="86">
          <cell r="A86">
            <v>0</v>
          </cell>
          <cell r="B86">
            <v>0</v>
          </cell>
        </row>
        <row r="87">
          <cell r="A87">
            <v>3.659394</v>
          </cell>
          <cell r="B87">
            <v>1.2056150000000003</v>
          </cell>
        </row>
        <row r="88">
          <cell r="A88">
            <v>2.08268244</v>
          </cell>
          <cell r="B88">
            <v>5.2528030900000005</v>
          </cell>
        </row>
        <row r="89">
          <cell r="A89">
            <v>-1.0718251499999996</v>
          </cell>
          <cell r="B89">
            <v>-8.272647899999999</v>
          </cell>
        </row>
        <row r="90">
          <cell r="A90">
            <v>-2.42449936</v>
          </cell>
          <cell r="B90">
            <v>9.52386043</v>
          </cell>
        </row>
        <row r="92">
          <cell r="A92">
            <v>0.009262480000000295</v>
          </cell>
          <cell r="B92">
            <v>0.1451904</v>
          </cell>
        </row>
        <row r="93">
          <cell r="A93">
            <v>3.26494285</v>
          </cell>
          <cell r="B93">
            <v>8.411106410000006</v>
          </cell>
        </row>
        <row r="94">
          <cell r="A94">
            <v>0.18619350999999895</v>
          </cell>
          <cell r="B94">
            <v>0</v>
          </cell>
        </row>
        <row r="95">
          <cell r="A95">
            <v>0.07159399999999994</v>
          </cell>
          <cell r="B95">
            <v>0</v>
          </cell>
        </row>
        <row r="96">
          <cell r="A96">
            <v>3.522730359999999</v>
          </cell>
          <cell r="B96">
            <v>8.411106410000006</v>
          </cell>
        </row>
        <row r="97">
          <cell r="A97">
            <v>-1.5531837001749933</v>
          </cell>
          <cell r="B97">
            <v>-3.518441588645399</v>
          </cell>
        </row>
        <row r="98">
          <cell r="A98">
            <v>1.9695466598250055</v>
          </cell>
          <cell r="B98">
            <v>4.892664821354607</v>
          </cell>
        </row>
      </sheetData>
      <sheetData sheetId="12">
        <row r="5">
          <cell r="C5">
            <v>2107.73475745</v>
          </cell>
          <cell r="D5">
            <v>2334.77759473</v>
          </cell>
          <cell r="E5">
            <v>2760.14104526</v>
          </cell>
        </row>
        <row r="6">
          <cell r="C6">
            <v>17.221484399999998</v>
          </cell>
          <cell r="D6">
            <v>19.74697236</v>
          </cell>
          <cell r="E6">
            <v>171.50621196</v>
          </cell>
        </row>
        <row r="7">
          <cell r="C7">
            <v>309.50208762</v>
          </cell>
          <cell r="D7">
            <v>325.85259642</v>
          </cell>
          <cell r="E7">
            <v>409.40278102</v>
          </cell>
        </row>
        <row r="8">
          <cell r="C8">
            <v>148.75447204</v>
          </cell>
          <cell r="D8">
            <v>171.74890446</v>
          </cell>
          <cell r="E8">
            <v>297.46852606</v>
          </cell>
        </row>
        <row r="9">
          <cell r="C9">
            <v>1.04725498</v>
          </cell>
          <cell r="D9">
            <v>1.50188954</v>
          </cell>
          <cell r="E9">
            <v>1.1913581000000002</v>
          </cell>
        </row>
        <row r="10">
          <cell r="C10">
            <v>89.14850982</v>
          </cell>
          <cell r="D10">
            <v>82.88944974000002</v>
          </cell>
          <cell r="E10">
            <v>83.74160646</v>
          </cell>
        </row>
        <row r="11">
          <cell r="C11">
            <v>135.64514647000001</v>
          </cell>
          <cell r="D11">
            <v>128.70328861000002</v>
          </cell>
          <cell r="E11">
            <v>199.64998855000002</v>
          </cell>
        </row>
        <row r="12">
          <cell r="C12">
            <v>1.47443508</v>
          </cell>
          <cell r="D12">
            <v>1.15347309</v>
          </cell>
          <cell r="E12">
            <v>4.789146870000001</v>
          </cell>
        </row>
        <row r="13">
          <cell r="C13">
            <v>2810.5281478600004</v>
          </cell>
          <cell r="D13">
            <v>3066.3741689500002</v>
          </cell>
          <cell r="E13">
            <v>3927.8906642800002</v>
          </cell>
        </row>
        <row r="15">
          <cell r="C15">
            <v>1346.81663187</v>
          </cell>
          <cell r="D15">
            <v>1658.04213584</v>
          </cell>
          <cell r="E15">
            <v>1076.4937688</v>
          </cell>
        </row>
        <row r="16">
          <cell r="C16">
            <v>1077.05735177</v>
          </cell>
          <cell r="D16">
            <v>1057.50657886</v>
          </cell>
          <cell r="E16">
            <v>986.81960145</v>
          </cell>
        </row>
        <row r="17">
          <cell r="C17">
            <v>330.29935994</v>
          </cell>
          <cell r="D17">
            <v>480.88296981999997</v>
          </cell>
          <cell r="E17">
            <v>501.34548924999996</v>
          </cell>
        </row>
        <row r="18">
          <cell r="C18">
            <v>6.15599501</v>
          </cell>
          <cell r="D18">
            <v>6.09938584</v>
          </cell>
          <cell r="E18">
            <v>2.88960088</v>
          </cell>
        </row>
        <row r="19">
          <cell r="C19">
            <v>0.13253848000000001</v>
          </cell>
          <cell r="D19">
            <v>0</v>
          </cell>
          <cell r="E19">
            <v>0</v>
          </cell>
        </row>
        <row r="20">
          <cell r="C20">
            <v>107.17576617</v>
          </cell>
          <cell r="D20">
            <v>109.37526251999999</v>
          </cell>
          <cell r="E20">
            <v>127.16818237000001</v>
          </cell>
        </row>
        <row r="21">
          <cell r="C21">
            <v>2867.63764324</v>
          </cell>
          <cell r="D21">
            <v>3311.9063328800003</v>
          </cell>
          <cell r="E21">
            <v>2694.71664275</v>
          </cell>
        </row>
        <row r="22">
          <cell r="C22">
            <v>5678.1657911</v>
          </cell>
          <cell r="D22">
            <v>6378.2805018300005</v>
          </cell>
          <cell r="E22">
            <v>6622.607307030001</v>
          </cell>
        </row>
        <row r="25">
          <cell r="C25">
            <v>829.250635</v>
          </cell>
          <cell r="D25">
            <v>829.250635</v>
          </cell>
          <cell r="E25">
            <v>829.250635</v>
          </cell>
        </row>
        <row r="26">
          <cell r="C26">
            <v>82.00586990000001</v>
          </cell>
          <cell r="D26">
            <v>82.00586990000001</v>
          </cell>
          <cell r="E26">
            <v>82.00586990000001</v>
          </cell>
        </row>
        <row r="27">
          <cell r="C27">
            <v>-22.81795234</v>
          </cell>
          <cell r="D27">
            <v>-15.561408150000002</v>
          </cell>
          <cell r="E27">
            <v>-27.448650819999997</v>
          </cell>
        </row>
        <row r="28">
          <cell r="C28">
            <v>146.43880184</v>
          </cell>
          <cell r="D28">
            <v>174.48091284</v>
          </cell>
          <cell r="E28">
            <v>174.48091283000002</v>
          </cell>
        </row>
        <row r="29">
          <cell r="C29">
            <v>1.3073776200000002</v>
          </cell>
          <cell r="D29">
            <v>1.16383745</v>
          </cell>
          <cell r="E29">
            <v>-1.75238304</v>
          </cell>
        </row>
        <row r="30">
          <cell r="C30">
            <v>591.51668939</v>
          </cell>
          <cell r="D30">
            <v>1144.4328262499998</v>
          </cell>
          <cell r="E30">
            <v>1020.33729541</v>
          </cell>
        </row>
        <row r="31">
          <cell r="C31">
            <v>720.27235528</v>
          </cell>
          <cell r="D31">
            <v>568.128048419999</v>
          </cell>
          <cell r="E31">
            <v>116.97063711</v>
          </cell>
        </row>
        <row r="32">
          <cell r="C32">
            <v>2347.97377669</v>
          </cell>
          <cell r="D32">
            <v>2783.900721709999</v>
          </cell>
          <cell r="E32">
            <v>2193.84431639</v>
          </cell>
        </row>
        <row r="33">
          <cell r="C33">
            <v>21.98771629</v>
          </cell>
          <cell r="D33">
            <v>24.0431576</v>
          </cell>
          <cell r="E33">
            <v>24.97524743</v>
          </cell>
        </row>
        <row r="34">
          <cell r="C34">
            <v>2369.96149298</v>
          </cell>
          <cell r="D34">
            <v>2807.943879309999</v>
          </cell>
          <cell r="E34">
            <v>2218.81956382</v>
          </cell>
        </row>
        <row r="37">
          <cell r="C37">
            <v>279.71147917999997</v>
          </cell>
          <cell r="D37">
            <v>524.8960844599999</v>
          </cell>
          <cell r="E37">
            <v>1304.0775300799999</v>
          </cell>
        </row>
        <row r="38">
          <cell r="C38">
            <v>225.7724484</v>
          </cell>
          <cell r="D38">
            <v>0</v>
          </cell>
          <cell r="E38">
            <v>0</v>
          </cell>
        </row>
        <row r="39">
          <cell r="C39">
            <v>61.602113079999995</v>
          </cell>
          <cell r="D39">
            <v>59.55291134</v>
          </cell>
          <cell r="E39">
            <v>56.056824330000005</v>
          </cell>
        </row>
        <row r="40">
          <cell r="C40">
            <v>253.55235997</v>
          </cell>
          <cell r="D40">
            <v>257.426351</v>
          </cell>
          <cell r="E40">
            <v>255.89495311</v>
          </cell>
        </row>
        <row r="41">
          <cell r="C41">
            <v>132.45259668000003</v>
          </cell>
          <cell r="D41">
            <v>163.39280122</v>
          </cell>
          <cell r="E41">
            <v>18.24528812</v>
          </cell>
        </row>
        <row r="42">
          <cell r="C42">
            <v>0.15931953999999998</v>
          </cell>
          <cell r="D42">
            <v>0.1132499</v>
          </cell>
          <cell r="E42">
            <v>3.11300193</v>
          </cell>
        </row>
        <row r="43">
          <cell r="C43">
            <v>82.57028886</v>
          </cell>
          <cell r="D43">
            <v>108.23988476</v>
          </cell>
          <cell r="E43">
            <v>99.48653473999998</v>
          </cell>
        </row>
        <row r="44">
          <cell r="C44">
            <v>1035.82060571</v>
          </cell>
          <cell r="D44">
            <v>1113.6212826800001</v>
          </cell>
          <cell r="E44">
            <v>1736.8741323099998</v>
          </cell>
        </row>
        <row r="46">
          <cell r="C46">
            <v>335.7669774</v>
          </cell>
          <cell r="D46">
            <v>457.93208732</v>
          </cell>
          <cell r="E46">
            <v>684.9487738600001</v>
          </cell>
        </row>
        <row r="47">
          <cell r="C47">
            <v>0</v>
          </cell>
          <cell r="D47">
            <v>1.71087586</v>
          </cell>
          <cell r="E47">
            <v>1.71087586</v>
          </cell>
        </row>
        <row r="48">
          <cell r="C48">
            <v>955.5005537300001</v>
          </cell>
          <cell r="D48">
            <v>931.7438968</v>
          </cell>
          <cell r="E48">
            <v>988.3194410899999</v>
          </cell>
        </row>
        <row r="49">
          <cell r="C49">
            <v>981.06340807</v>
          </cell>
          <cell r="D49">
            <v>1023.9225077599999</v>
          </cell>
          <cell r="E49">
            <v>986.8154608899999</v>
          </cell>
        </row>
        <row r="50">
          <cell r="C50">
            <v>1E-06</v>
          </cell>
          <cell r="D50">
            <v>1.0572840000000001</v>
          </cell>
          <cell r="E50">
            <v>1.6430820000000002</v>
          </cell>
        </row>
        <row r="51">
          <cell r="C51">
            <v>0</v>
          </cell>
          <cell r="D51">
            <v>40.29467757</v>
          </cell>
          <cell r="E51">
            <v>3.4759772000000004</v>
          </cell>
        </row>
        <row r="52">
          <cell r="C52">
            <v>2272.3309402</v>
          </cell>
          <cell r="D52">
            <v>2456.6613293100004</v>
          </cell>
          <cell r="E52">
            <v>2666.9136109</v>
          </cell>
        </row>
        <row r="53">
          <cell r="C53">
            <v>3308.15154591</v>
          </cell>
          <cell r="D53">
            <v>3570.2826119900005</v>
          </cell>
          <cell r="E53">
            <v>4403.7877432099995</v>
          </cell>
        </row>
        <row r="54">
          <cell r="C54">
            <v>5678.11303889</v>
          </cell>
          <cell r="D54">
            <v>6378.2264913</v>
          </cell>
          <cell r="E54">
            <v>6622.607307029999</v>
          </cell>
        </row>
      </sheetData>
      <sheetData sheetId="14">
        <row r="4">
          <cell r="B4">
            <v>2583.72841183</v>
          </cell>
          <cell r="C4">
            <v>2853.2817046100004</v>
          </cell>
          <cell r="D4">
            <v>3880.9622082100004</v>
          </cell>
        </row>
        <row r="5">
          <cell r="B5">
            <v>582.3485559939055</v>
          </cell>
          <cell r="C5">
            <v>834.6754922155201</v>
          </cell>
          <cell r="D5">
            <v>479.7804101679617</v>
          </cell>
        </row>
        <row r="6">
          <cell r="B6">
            <v>-151.20382488</v>
          </cell>
          <cell r="C6">
            <v>-240.05384956</v>
          </cell>
          <cell r="D6">
            <v>-29.26251203000001</v>
          </cell>
        </row>
        <row r="7">
          <cell r="B7">
            <v>89.16348884609428</v>
          </cell>
          <cell r="C7">
            <v>235.21928321448007</v>
          </cell>
          <cell r="D7">
            <v>-249.09154509796156</v>
          </cell>
        </row>
        <row r="8">
          <cell r="B8">
            <v>3104.03663179</v>
          </cell>
          <cell r="C8">
            <v>3683.1226304800007</v>
          </cell>
          <cell r="D8">
            <v>4082.388561250001</v>
          </cell>
        </row>
        <row r="10">
          <cell r="B10">
            <v>335.7669774</v>
          </cell>
          <cell r="C10">
            <v>459.64296318</v>
          </cell>
          <cell r="D10">
            <v>686.6596497200001</v>
          </cell>
        </row>
        <row r="11">
          <cell r="B11">
            <v>505.48392757999994</v>
          </cell>
          <cell r="C11">
            <v>524.8960844599999</v>
          </cell>
          <cell r="D11">
            <v>1304.0775300799999</v>
          </cell>
        </row>
        <row r="12">
          <cell r="B12">
            <v>841.2509049799999</v>
          </cell>
          <cell r="C12">
            <v>984.5390476399998</v>
          </cell>
          <cell r="D12">
            <v>1990.7371798</v>
          </cell>
        </row>
        <row r="13">
          <cell r="B13">
            <v>107.17576617</v>
          </cell>
          <cell r="C13">
            <v>109.37526251999999</v>
          </cell>
          <cell r="D13">
            <v>127.16818237000001</v>
          </cell>
        </row>
        <row r="14">
          <cell r="B14">
            <v>734.0751388099999</v>
          </cell>
          <cell r="C14">
            <v>875.1637851199998</v>
          </cell>
          <cell r="D14">
            <v>1863.5689974299999</v>
          </cell>
        </row>
        <row r="15">
          <cell r="B15">
            <v>2369.9614929799995</v>
          </cell>
          <cell r="C15">
            <v>2807.94387930999</v>
          </cell>
          <cell r="D15">
            <v>2218.81956382</v>
          </cell>
        </row>
        <row r="16">
          <cell r="B16">
            <v>3104.0366317899993</v>
          </cell>
          <cell r="C16">
            <v>3683.1076644299897</v>
          </cell>
          <cell r="D16">
            <v>4082.38856125</v>
          </cell>
        </row>
        <row r="19">
          <cell r="B19">
            <v>0.3097413780706499</v>
          </cell>
          <cell r="C19">
            <v>0.3116742437655336</v>
          </cell>
          <cell r="D19">
            <v>0.8398920884858307</v>
          </cell>
        </row>
      </sheetData>
      <sheetData sheetId="16">
        <row r="8">
          <cell r="B8">
            <v>0</v>
          </cell>
          <cell r="C8">
            <v>225.7724484</v>
          </cell>
          <cell r="D8">
            <v>1.71087586</v>
          </cell>
          <cell r="E8">
            <v>0</v>
          </cell>
          <cell r="F8">
            <v>1.71087586</v>
          </cell>
          <cell r="G8">
            <v>0</v>
          </cell>
        </row>
        <row r="9">
          <cell r="B9">
            <v>170.76697739999997</v>
          </cell>
          <cell r="C9">
            <v>279.71147917999997</v>
          </cell>
          <cell r="D9">
            <v>237.93208732</v>
          </cell>
          <cell r="E9">
            <v>258.1960844599999</v>
          </cell>
          <cell r="F9">
            <v>484.9487738600001</v>
          </cell>
          <cell r="G9">
            <v>754.0775300799999</v>
          </cell>
        </row>
        <row r="10">
          <cell r="B10">
            <v>165</v>
          </cell>
          <cell r="C10">
            <v>0</v>
          </cell>
          <cell r="D10">
            <v>220</v>
          </cell>
          <cell r="E10">
            <v>266.7</v>
          </cell>
          <cell r="F10">
            <v>200</v>
          </cell>
          <cell r="G10">
            <v>550</v>
          </cell>
        </row>
        <row r="11">
          <cell r="B11">
            <v>-107.17576617</v>
          </cell>
          <cell r="C11">
            <v>0</v>
          </cell>
          <cell r="D11">
            <v>-109.37526251999999</v>
          </cell>
          <cell r="E11">
            <v>0</v>
          </cell>
          <cell r="F11">
            <v>-127.16818237000001</v>
          </cell>
          <cell r="G11">
            <v>0</v>
          </cell>
        </row>
        <row r="12">
          <cell r="B12">
            <v>734.07513881</v>
          </cell>
          <cell r="D12">
            <v>875.1637851199998</v>
          </cell>
          <cell r="F12">
            <v>1863.5689974299999</v>
          </cell>
        </row>
        <row r="14">
          <cell r="B14">
            <v>2.74922520534247</v>
          </cell>
          <cell r="D14">
            <v>3.05</v>
          </cell>
          <cell r="E14">
            <v>4.25</v>
          </cell>
          <cell r="F14">
            <v>2.6840565531939213</v>
          </cell>
        </row>
        <row r="15">
          <cell r="B15">
            <v>0.3097413780706499</v>
          </cell>
          <cell r="D15">
            <v>0.3116742437655336</v>
          </cell>
          <cell r="F15">
            <v>0.8398920884858307</v>
          </cell>
        </row>
      </sheetData>
      <sheetData sheetId="20">
        <row r="5">
          <cell r="B5">
            <v>0.5912043299999992</v>
          </cell>
        </row>
        <row r="6">
          <cell r="B6">
            <v>11.832547979999998</v>
          </cell>
        </row>
        <row r="7">
          <cell r="B7">
            <v>0.72632991</v>
          </cell>
        </row>
        <row r="8">
          <cell r="B8">
            <v>1.671577780000002</v>
          </cell>
        </row>
        <row r="9">
          <cell r="B9">
            <v>14.821660000000001</v>
          </cell>
        </row>
        <row r="10">
          <cell r="B10">
            <v>0.4509400000000072</v>
          </cell>
        </row>
        <row r="11">
          <cell r="B11">
            <v>15.272600000000011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6">
          <cell r="C186">
            <v>6.517</v>
          </cell>
        </row>
        <row r="187">
          <cell r="C187">
            <v>6.558</v>
          </cell>
        </row>
        <row r="188">
          <cell r="C188">
            <v>4.782</v>
          </cell>
        </row>
        <row r="189">
          <cell r="C189">
            <v>6.488</v>
          </cell>
        </row>
        <row r="190">
          <cell r="C190">
            <v>7.144</v>
          </cell>
        </row>
        <row r="191">
          <cell r="C191">
            <v>6.284</v>
          </cell>
        </row>
        <row r="192">
          <cell r="C192">
            <v>5.563</v>
          </cell>
        </row>
        <row r="193">
          <cell r="C193">
            <v>5.851</v>
          </cell>
        </row>
        <row r="194">
          <cell r="C194">
            <v>4.896</v>
          </cell>
        </row>
        <row r="195">
          <cell r="C195">
            <v>4.47</v>
          </cell>
        </row>
        <row r="196">
          <cell r="C196">
            <v>6.459</v>
          </cell>
        </row>
        <row r="197">
          <cell r="C197">
            <v>6.802</v>
          </cell>
        </row>
        <row r="198">
          <cell r="C198">
            <v>7.543</v>
          </cell>
        </row>
        <row r="199">
          <cell r="C199">
            <v>7.735</v>
          </cell>
        </row>
        <row r="200">
          <cell r="C200">
            <v>7.959</v>
          </cell>
        </row>
        <row r="201">
          <cell r="C201">
            <v>6.62</v>
          </cell>
        </row>
        <row r="202">
          <cell r="C202">
            <v>4.957</v>
          </cell>
        </row>
        <row r="203">
          <cell r="C203">
            <v>6.999</v>
          </cell>
        </row>
        <row r="204">
          <cell r="C204">
            <v>6.695</v>
          </cell>
        </row>
        <row r="205">
          <cell r="C205">
            <v>7.191</v>
          </cell>
        </row>
        <row r="206">
          <cell r="C206">
            <v>7.567</v>
          </cell>
        </row>
        <row r="207">
          <cell r="C207">
            <v>7.186</v>
          </cell>
        </row>
        <row r="208">
          <cell r="C208">
            <v>6.462</v>
          </cell>
        </row>
        <row r="209">
          <cell r="C209">
            <v>5.259</v>
          </cell>
        </row>
        <row r="210">
          <cell r="C210">
            <v>7.557</v>
          </cell>
        </row>
        <row r="211">
          <cell r="C211">
            <v>7.122</v>
          </cell>
        </row>
        <row r="212">
          <cell r="C212">
            <v>7.103</v>
          </cell>
        </row>
        <row r="213">
          <cell r="C213">
            <v>7.518</v>
          </cell>
        </row>
        <row r="214">
          <cell r="C214">
            <v>6.625</v>
          </cell>
        </row>
        <row r="215">
          <cell r="C215">
            <v>5.316</v>
          </cell>
        </row>
        <row r="216">
          <cell r="C216">
            <v>4.401</v>
          </cell>
        </row>
        <row r="217">
          <cell r="C217">
            <v>5.89</v>
          </cell>
        </row>
        <row r="218">
          <cell r="C218">
            <v>5.258</v>
          </cell>
        </row>
        <row r="219">
          <cell r="C219">
            <v>4.896</v>
          </cell>
        </row>
        <row r="220">
          <cell r="C220">
            <v>4.907</v>
          </cell>
        </row>
        <row r="221">
          <cell r="C221">
            <v>5.257</v>
          </cell>
        </row>
        <row r="222">
          <cell r="C222">
            <v>4.516</v>
          </cell>
        </row>
        <row r="223">
          <cell r="C223">
            <v>3.993</v>
          </cell>
        </row>
        <row r="224">
          <cell r="C224">
            <v>5.866</v>
          </cell>
        </row>
        <row r="225">
          <cell r="C225">
            <v>5.068</v>
          </cell>
        </row>
        <row r="226">
          <cell r="C226">
            <v>4.759</v>
          </cell>
        </row>
        <row r="227">
          <cell r="C227">
            <v>4.762</v>
          </cell>
        </row>
        <row r="228">
          <cell r="C228">
            <v>4.764</v>
          </cell>
        </row>
        <row r="229">
          <cell r="C229">
            <v>4.462</v>
          </cell>
        </row>
        <row r="230">
          <cell r="C230">
            <v>4.137</v>
          </cell>
        </row>
        <row r="231">
          <cell r="C231">
            <v>4.245</v>
          </cell>
        </row>
        <row r="232">
          <cell r="C232">
            <v>4.805</v>
          </cell>
        </row>
        <row r="233">
          <cell r="C233">
            <v>5.786</v>
          </cell>
        </row>
        <row r="234">
          <cell r="C234">
            <v>5.307</v>
          </cell>
        </row>
        <row r="235">
          <cell r="C235">
            <v>4.481</v>
          </cell>
        </row>
        <row r="236">
          <cell r="C236">
            <v>4.69</v>
          </cell>
        </row>
        <row r="237">
          <cell r="C237">
            <v>4.031</v>
          </cell>
        </row>
        <row r="238">
          <cell r="C238">
            <v>5.141</v>
          </cell>
        </row>
        <row r="239">
          <cell r="C239">
            <v>4.681</v>
          </cell>
        </row>
        <row r="240">
          <cell r="C240">
            <v>5.579</v>
          </cell>
        </row>
        <row r="241">
          <cell r="C241">
            <v>5.809</v>
          </cell>
        </row>
        <row r="242">
          <cell r="C242">
            <v>5.756</v>
          </cell>
        </row>
        <row r="243">
          <cell r="C243">
            <v>4.931</v>
          </cell>
        </row>
        <row r="244">
          <cell r="C244">
            <v>4.562</v>
          </cell>
        </row>
        <row r="245">
          <cell r="C245">
            <v>6.711</v>
          </cell>
        </row>
        <row r="246">
          <cell r="C246">
            <v>6.698</v>
          </cell>
        </row>
        <row r="247">
          <cell r="C247">
            <v>6.841</v>
          </cell>
        </row>
        <row r="248">
          <cell r="C248">
            <v>7.181</v>
          </cell>
        </row>
        <row r="249">
          <cell r="C249">
            <v>7.209</v>
          </cell>
        </row>
        <row r="250">
          <cell r="C250">
            <v>6.316</v>
          </cell>
        </row>
        <row r="251">
          <cell r="C251">
            <v>5.928</v>
          </cell>
        </row>
        <row r="252">
          <cell r="C252">
            <v>6.525</v>
          </cell>
        </row>
        <row r="253">
          <cell r="C253">
            <v>6.711</v>
          </cell>
        </row>
        <row r="254">
          <cell r="C254">
            <v>6.589</v>
          </cell>
        </row>
        <row r="255">
          <cell r="C255">
            <v>6.437</v>
          </cell>
        </row>
        <row r="256">
          <cell r="C256">
            <v>5.352</v>
          </cell>
        </row>
        <row r="257">
          <cell r="C257">
            <v>4.806</v>
          </cell>
        </row>
        <row r="258">
          <cell r="C258">
            <v>4.58</v>
          </cell>
        </row>
        <row r="259">
          <cell r="C259">
            <v>5.26</v>
          </cell>
        </row>
        <row r="260">
          <cell r="C260">
            <v>5.674</v>
          </cell>
        </row>
        <row r="261">
          <cell r="C261">
            <v>5.995</v>
          </cell>
        </row>
        <row r="262">
          <cell r="C262">
            <v>6.512</v>
          </cell>
        </row>
        <row r="263">
          <cell r="C263">
            <v>5.769</v>
          </cell>
        </row>
        <row r="264">
          <cell r="C264">
            <v>4.381</v>
          </cell>
        </row>
        <row r="265">
          <cell r="C265">
            <v>3.982</v>
          </cell>
        </row>
        <row r="266">
          <cell r="C266">
            <v>5.622</v>
          </cell>
        </row>
        <row r="267">
          <cell r="C267">
            <v>5.664</v>
          </cell>
        </row>
        <row r="268">
          <cell r="C268">
            <v>6.221</v>
          </cell>
        </row>
        <row r="269">
          <cell r="C269">
            <v>6.291</v>
          </cell>
        </row>
        <row r="270">
          <cell r="C270">
            <v>5.486</v>
          </cell>
        </row>
        <row r="271">
          <cell r="C271">
            <v>4.735</v>
          </cell>
        </row>
        <row r="272">
          <cell r="C272">
            <v>3.992</v>
          </cell>
        </row>
        <row r="273">
          <cell r="C273">
            <v>5.417</v>
          </cell>
        </row>
        <row r="274">
          <cell r="C274">
            <v>5.375</v>
          </cell>
        </row>
        <row r="275">
          <cell r="C275">
            <v>5.164</v>
          </cell>
        </row>
        <row r="276">
          <cell r="C276">
            <v>5.452</v>
          </cell>
        </row>
        <row r="277">
          <cell r="C277">
            <v>5.495</v>
          </cell>
        </row>
        <row r="278">
          <cell r="C278">
            <v>5.072</v>
          </cell>
        </row>
        <row r="279">
          <cell r="C279">
            <v>3.987</v>
          </cell>
        </row>
        <row r="280">
          <cell r="C280">
            <v>4.624</v>
          </cell>
        </row>
        <row r="281">
          <cell r="C281">
            <v>4.952</v>
          </cell>
        </row>
        <row r="282">
          <cell r="C282">
            <v>5.378</v>
          </cell>
        </row>
        <row r="283">
          <cell r="C283">
            <v>6.009</v>
          </cell>
        </row>
        <row r="284">
          <cell r="C284">
            <v>5.611</v>
          </cell>
        </row>
        <row r="285">
          <cell r="C285">
            <v>5.95</v>
          </cell>
        </row>
        <row r="286">
          <cell r="C286">
            <v>5.037</v>
          </cell>
        </row>
        <row r="287">
          <cell r="C287">
            <v>5.804</v>
          </cell>
        </row>
        <row r="288">
          <cell r="C288">
            <v>5.227</v>
          </cell>
        </row>
        <row r="289">
          <cell r="C289">
            <v>4.671</v>
          </cell>
        </row>
        <row r="290">
          <cell r="C290">
            <v>5.656</v>
          </cell>
        </row>
        <row r="291">
          <cell r="C291">
            <v>6.062</v>
          </cell>
        </row>
        <row r="292">
          <cell r="C292">
            <v>4.962</v>
          </cell>
        </row>
        <row r="293">
          <cell r="C293">
            <v>4.785</v>
          </cell>
        </row>
        <row r="294">
          <cell r="C294">
            <v>5.893</v>
          </cell>
        </row>
        <row r="295">
          <cell r="C295">
            <v>5.953</v>
          </cell>
        </row>
        <row r="296">
          <cell r="C296">
            <v>5.843</v>
          </cell>
        </row>
        <row r="297">
          <cell r="C297">
            <v>6.085</v>
          </cell>
        </row>
        <row r="298">
          <cell r="C298">
            <v>4.878</v>
          </cell>
        </row>
        <row r="299">
          <cell r="C299">
            <v>4.736</v>
          </cell>
        </row>
        <row r="300">
          <cell r="C300">
            <v>4.694</v>
          </cell>
        </row>
        <row r="301">
          <cell r="C301">
            <v>5.112</v>
          </cell>
        </row>
        <row r="302">
          <cell r="C302">
            <v>4.967</v>
          </cell>
        </row>
        <row r="303">
          <cell r="C303">
            <v>4.914</v>
          </cell>
        </row>
        <row r="304">
          <cell r="C304">
            <v>4.579</v>
          </cell>
        </row>
        <row r="305">
          <cell r="C305">
            <v>4.956</v>
          </cell>
        </row>
        <row r="306">
          <cell r="C306">
            <v>4.7</v>
          </cell>
        </row>
        <row r="307">
          <cell r="C307">
            <v>3.923</v>
          </cell>
        </row>
        <row r="308">
          <cell r="C308">
            <v>4.987</v>
          </cell>
        </row>
        <row r="309">
          <cell r="C309">
            <v>4.394</v>
          </cell>
        </row>
        <row r="310">
          <cell r="C310">
            <v>5.061</v>
          </cell>
        </row>
        <row r="311">
          <cell r="C311">
            <v>5.912</v>
          </cell>
        </row>
        <row r="312">
          <cell r="C312">
            <v>4.593</v>
          </cell>
        </row>
        <row r="313">
          <cell r="C313">
            <v>5.078</v>
          </cell>
        </row>
        <row r="314">
          <cell r="C314">
            <v>4.284</v>
          </cell>
        </row>
        <row r="315">
          <cell r="C315">
            <v>5.19</v>
          </cell>
        </row>
        <row r="316">
          <cell r="C316">
            <v>4.98</v>
          </cell>
        </row>
        <row r="317">
          <cell r="C317">
            <v>4.92</v>
          </cell>
        </row>
        <row r="318">
          <cell r="C318">
            <v>5.107</v>
          </cell>
        </row>
        <row r="319">
          <cell r="C319">
            <v>5.719</v>
          </cell>
        </row>
        <row r="320">
          <cell r="C320">
            <v>5.393</v>
          </cell>
        </row>
        <row r="321">
          <cell r="C321">
            <v>4.486</v>
          </cell>
        </row>
        <row r="322">
          <cell r="C322">
            <v>5.614</v>
          </cell>
        </row>
        <row r="323">
          <cell r="C323">
            <v>6.247</v>
          </cell>
        </row>
        <row r="324">
          <cell r="C324">
            <v>5.908</v>
          </cell>
        </row>
        <row r="325">
          <cell r="C325">
            <v>6.506</v>
          </cell>
        </row>
        <row r="326">
          <cell r="C326">
            <v>6.856</v>
          </cell>
        </row>
        <row r="327">
          <cell r="C327">
            <v>5.845</v>
          </cell>
        </row>
        <row r="328">
          <cell r="C328">
            <v>4.584</v>
          </cell>
        </row>
        <row r="329">
          <cell r="C329">
            <v>6.507</v>
          </cell>
        </row>
        <row r="330">
          <cell r="C330">
            <v>7.023</v>
          </cell>
        </row>
        <row r="331">
          <cell r="C331">
            <v>6.146</v>
          </cell>
        </row>
        <row r="332">
          <cell r="C332">
            <v>6.337</v>
          </cell>
        </row>
        <row r="333">
          <cell r="C333">
            <v>6.199</v>
          </cell>
        </row>
        <row r="334">
          <cell r="C334">
            <v>5.972</v>
          </cell>
        </row>
        <row r="335">
          <cell r="C335">
            <v>5.288</v>
          </cell>
        </row>
        <row r="336">
          <cell r="C336">
            <v>7.256</v>
          </cell>
        </row>
        <row r="337">
          <cell r="C337">
            <v>7.276</v>
          </cell>
        </row>
        <row r="338">
          <cell r="C338">
            <v>7.877</v>
          </cell>
        </row>
        <row r="339">
          <cell r="C339">
            <v>7.034</v>
          </cell>
        </row>
        <row r="340">
          <cell r="C340">
            <v>6.297</v>
          </cell>
        </row>
        <row r="341">
          <cell r="C341">
            <v>6.433</v>
          </cell>
        </row>
        <row r="342">
          <cell r="C342">
            <v>5.991</v>
          </cell>
        </row>
        <row r="343">
          <cell r="C343">
            <v>6.764</v>
          </cell>
        </row>
        <row r="344">
          <cell r="C344">
            <v>6.567</v>
          </cell>
        </row>
        <row r="345">
          <cell r="C345">
            <v>7.5</v>
          </cell>
        </row>
        <row r="346">
          <cell r="C346">
            <v>6.683</v>
          </cell>
        </row>
        <row r="347">
          <cell r="C347">
            <v>6.744</v>
          </cell>
        </row>
        <row r="348">
          <cell r="C348">
            <v>6.44</v>
          </cell>
        </row>
        <row r="349">
          <cell r="C349">
            <v>6.333</v>
          </cell>
        </row>
        <row r="350">
          <cell r="C350">
            <v>6.718</v>
          </cell>
        </row>
        <row r="351">
          <cell r="C351">
            <v>6.929</v>
          </cell>
        </row>
        <row r="352">
          <cell r="C352">
            <v>6.734</v>
          </cell>
        </row>
        <row r="353">
          <cell r="C353">
            <v>7.134</v>
          </cell>
        </row>
        <row r="354">
          <cell r="C354">
            <v>7.63</v>
          </cell>
        </row>
        <row r="355">
          <cell r="C355">
            <v>6.468</v>
          </cell>
        </row>
        <row r="356">
          <cell r="C356">
            <v>6.343</v>
          </cell>
        </row>
        <row r="357">
          <cell r="C357">
            <v>8.854</v>
          </cell>
        </row>
        <row r="358">
          <cell r="C358">
            <v>8.773</v>
          </cell>
        </row>
        <row r="359">
          <cell r="C359">
            <v>8.85</v>
          </cell>
        </row>
        <row r="360">
          <cell r="C360">
            <v>8.287</v>
          </cell>
        </row>
        <row r="361">
          <cell r="C361">
            <v>7.664</v>
          </cell>
        </row>
        <row r="362">
          <cell r="C362">
            <v>5.123</v>
          </cell>
        </row>
        <row r="363">
          <cell r="C363">
            <v>5.815</v>
          </cell>
        </row>
        <row r="364">
          <cell r="C364">
            <v>7.192</v>
          </cell>
        </row>
        <row r="365">
          <cell r="C365">
            <v>7.156</v>
          </cell>
        </row>
        <row r="366">
          <cell r="C366">
            <v>7.727</v>
          </cell>
        </row>
        <row r="367">
          <cell r="C367">
            <v>7.067</v>
          </cell>
        </row>
        <row r="368">
          <cell r="C368">
            <v>6.536</v>
          </cell>
        </row>
        <row r="369">
          <cell r="C369">
            <v>5.21</v>
          </cell>
        </row>
        <row r="370">
          <cell r="C370">
            <v>4.089</v>
          </cell>
        </row>
        <row r="371">
          <cell r="C371">
            <v>5.833</v>
          </cell>
        </row>
        <row r="372">
          <cell r="C372">
            <v>6.382</v>
          </cell>
        </row>
        <row r="373">
          <cell r="C373">
            <v>6.665</v>
          </cell>
        </row>
        <row r="374">
          <cell r="C374">
            <v>6.667</v>
          </cell>
        </row>
        <row r="375">
          <cell r="C375">
            <v>5.905</v>
          </cell>
        </row>
        <row r="376">
          <cell r="C376">
            <v>6.842</v>
          </cell>
        </row>
        <row r="377">
          <cell r="C377">
            <v>5.931</v>
          </cell>
        </row>
        <row r="378">
          <cell r="C378">
            <v>8.087</v>
          </cell>
        </row>
        <row r="379">
          <cell r="C379">
            <v>8.127</v>
          </cell>
        </row>
        <row r="380">
          <cell r="C380">
            <v>8.326</v>
          </cell>
        </row>
        <row r="381">
          <cell r="C381">
            <v>7.408</v>
          </cell>
        </row>
        <row r="382">
          <cell r="C382">
            <v>7.502</v>
          </cell>
        </row>
        <row r="383">
          <cell r="C383">
            <v>6.194</v>
          </cell>
        </row>
        <row r="384">
          <cell r="C384">
            <v>8.567</v>
          </cell>
        </row>
        <row r="385">
          <cell r="C385">
            <v>8.369</v>
          </cell>
        </row>
        <row r="386">
          <cell r="C386">
            <v>7.767</v>
          </cell>
        </row>
        <row r="387">
          <cell r="C387">
            <v>7.682</v>
          </cell>
        </row>
        <row r="388">
          <cell r="C388">
            <v>7.483</v>
          </cell>
        </row>
        <row r="389">
          <cell r="C389">
            <v>6.411</v>
          </cell>
        </row>
        <row r="390">
          <cell r="C390">
            <v>6.223</v>
          </cell>
        </row>
        <row r="391">
          <cell r="C391">
            <v>8.27</v>
          </cell>
        </row>
        <row r="392">
          <cell r="C392">
            <v>7.882</v>
          </cell>
        </row>
        <row r="393">
          <cell r="C393">
            <v>7.408</v>
          </cell>
        </row>
        <row r="394">
          <cell r="C394">
            <v>8.448</v>
          </cell>
        </row>
        <row r="395">
          <cell r="C395">
            <v>8.211</v>
          </cell>
        </row>
        <row r="396">
          <cell r="C396">
            <v>6.483</v>
          </cell>
        </row>
        <row r="397">
          <cell r="C397">
            <v>7.458</v>
          </cell>
        </row>
        <row r="398">
          <cell r="C398">
            <v>8.665</v>
          </cell>
        </row>
        <row r="399">
          <cell r="C399">
            <v>9.166</v>
          </cell>
        </row>
        <row r="400">
          <cell r="C400">
            <v>9.066</v>
          </cell>
        </row>
        <row r="401">
          <cell r="C401">
            <v>9.043</v>
          </cell>
        </row>
        <row r="402">
          <cell r="C402">
            <v>8.327</v>
          </cell>
        </row>
        <row r="403">
          <cell r="C403">
            <v>6.544</v>
          </cell>
        </row>
        <row r="404">
          <cell r="C404">
            <v>5.862</v>
          </cell>
        </row>
        <row r="405">
          <cell r="C405">
            <v>8.797</v>
          </cell>
        </row>
        <row r="406">
          <cell r="C406">
            <v>8.905</v>
          </cell>
        </row>
        <row r="407">
          <cell r="C407">
            <v>8.372</v>
          </cell>
        </row>
        <row r="408">
          <cell r="C408">
            <v>8.42</v>
          </cell>
        </row>
        <row r="409">
          <cell r="C409">
            <v>8.608</v>
          </cell>
        </row>
        <row r="410">
          <cell r="C410">
            <v>7.601</v>
          </cell>
        </row>
        <row r="411">
          <cell r="C411">
            <v>7.072</v>
          </cell>
        </row>
        <row r="412">
          <cell r="C412">
            <v>8.9</v>
          </cell>
        </row>
        <row r="413">
          <cell r="C413">
            <v>8.463</v>
          </cell>
        </row>
        <row r="414">
          <cell r="C414">
            <v>7.434</v>
          </cell>
        </row>
        <row r="415">
          <cell r="C415">
            <v>6.478</v>
          </cell>
        </row>
        <row r="416">
          <cell r="C416">
            <v>6.468</v>
          </cell>
        </row>
        <row r="417">
          <cell r="C417">
            <v>5.737</v>
          </cell>
        </row>
        <row r="418">
          <cell r="C418">
            <v>5.163</v>
          </cell>
        </row>
        <row r="419">
          <cell r="C419">
            <v>6.627</v>
          </cell>
        </row>
        <row r="420">
          <cell r="C420">
            <v>6.75</v>
          </cell>
        </row>
        <row r="421">
          <cell r="C421">
            <v>7.158</v>
          </cell>
        </row>
        <row r="422">
          <cell r="C422">
            <v>7.356</v>
          </cell>
        </row>
        <row r="423">
          <cell r="C423">
            <v>6.652</v>
          </cell>
        </row>
        <row r="424">
          <cell r="C424">
            <v>6.236</v>
          </cell>
        </row>
        <row r="425">
          <cell r="C425">
            <v>5.67</v>
          </cell>
        </row>
        <row r="426">
          <cell r="C426">
            <v>5.802</v>
          </cell>
        </row>
        <row r="427">
          <cell r="C427">
            <v>5.831</v>
          </cell>
        </row>
        <row r="428">
          <cell r="C428">
            <v>6.565</v>
          </cell>
        </row>
        <row r="429">
          <cell r="C429">
            <v>5.883</v>
          </cell>
        </row>
        <row r="430">
          <cell r="C430">
            <v>5.732</v>
          </cell>
        </row>
        <row r="431">
          <cell r="C431">
            <v>5.125</v>
          </cell>
        </row>
        <row r="432">
          <cell r="C432">
            <v>5.188</v>
          </cell>
        </row>
        <row r="433">
          <cell r="C433">
            <v>5.752</v>
          </cell>
        </row>
        <row r="434">
          <cell r="C434">
            <v>5.875</v>
          </cell>
        </row>
        <row r="435">
          <cell r="C435">
            <v>5.432</v>
          </cell>
        </row>
        <row r="436">
          <cell r="C436">
            <v>5.089</v>
          </cell>
        </row>
        <row r="437">
          <cell r="C437">
            <v>4.317</v>
          </cell>
        </row>
        <row r="438">
          <cell r="C438">
            <v>4.426</v>
          </cell>
        </row>
        <row r="439">
          <cell r="C439">
            <v>4.579</v>
          </cell>
        </row>
        <row r="440">
          <cell r="C440">
            <v>5.783</v>
          </cell>
        </row>
        <row r="441">
          <cell r="C441">
            <v>5.856</v>
          </cell>
        </row>
        <row r="442">
          <cell r="C442">
            <v>5.336</v>
          </cell>
        </row>
        <row r="443">
          <cell r="C443">
            <v>5.629</v>
          </cell>
        </row>
        <row r="444">
          <cell r="C444">
            <v>5.097</v>
          </cell>
        </row>
        <row r="445">
          <cell r="C445">
            <v>5.567</v>
          </cell>
        </row>
        <row r="446">
          <cell r="C446">
            <v>4.479</v>
          </cell>
        </row>
        <row r="447">
          <cell r="C447">
            <v>5.195</v>
          </cell>
        </row>
        <row r="448">
          <cell r="C448">
            <v>4.962</v>
          </cell>
        </row>
        <row r="449">
          <cell r="C449">
            <v>4.322</v>
          </cell>
        </row>
        <row r="450">
          <cell r="C450">
            <v>4.361</v>
          </cell>
        </row>
        <row r="451">
          <cell r="C451">
            <v>4.527</v>
          </cell>
        </row>
        <row r="452">
          <cell r="C452">
            <v>4.698</v>
          </cell>
        </row>
        <row r="453">
          <cell r="C453">
            <v>3.799</v>
          </cell>
        </row>
        <row r="454">
          <cell r="C454">
            <v>4.333</v>
          </cell>
        </row>
        <row r="455">
          <cell r="C455">
            <v>3.797</v>
          </cell>
        </row>
        <row r="456">
          <cell r="C456">
            <v>4.233</v>
          </cell>
        </row>
        <row r="457">
          <cell r="C457">
            <v>4.803</v>
          </cell>
        </row>
        <row r="458">
          <cell r="C458">
            <v>4.89</v>
          </cell>
        </row>
        <row r="459">
          <cell r="C459">
            <v>4.337</v>
          </cell>
        </row>
        <row r="460">
          <cell r="C460">
            <v>4.27</v>
          </cell>
        </row>
        <row r="461">
          <cell r="C461">
            <v>5.858</v>
          </cell>
        </row>
        <row r="462">
          <cell r="C462">
            <v>4.897</v>
          </cell>
        </row>
        <row r="463">
          <cell r="C463">
            <v>5.444</v>
          </cell>
        </row>
        <row r="464">
          <cell r="C464">
            <v>5.335</v>
          </cell>
        </row>
        <row r="465">
          <cell r="C465">
            <v>5.567</v>
          </cell>
        </row>
        <row r="466">
          <cell r="C466">
            <v>5.339</v>
          </cell>
        </row>
        <row r="467">
          <cell r="C467">
            <v>4.473</v>
          </cell>
        </row>
        <row r="468">
          <cell r="C468">
            <v>4.365</v>
          </cell>
        </row>
        <row r="469">
          <cell r="C469">
            <v>5.129</v>
          </cell>
        </row>
        <row r="470">
          <cell r="C470">
            <v>5.623</v>
          </cell>
        </row>
        <row r="471">
          <cell r="C471">
            <v>4.993</v>
          </cell>
        </row>
        <row r="472">
          <cell r="C472">
            <v>4.83</v>
          </cell>
        </row>
        <row r="473">
          <cell r="C473">
            <v>5.054</v>
          </cell>
        </row>
        <row r="474">
          <cell r="C474">
            <v>4.937</v>
          </cell>
        </row>
        <row r="475">
          <cell r="C475">
            <v>4.954</v>
          </cell>
        </row>
        <row r="476">
          <cell r="C476">
            <v>4.827</v>
          </cell>
        </row>
        <row r="477">
          <cell r="C477">
            <v>5.589</v>
          </cell>
        </row>
        <row r="478">
          <cell r="C478">
            <v>5.262</v>
          </cell>
        </row>
        <row r="479">
          <cell r="C479">
            <v>4.984</v>
          </cell>
        </row>
        <row r="480">
          <cell r="C480">
            <v>5.605</v>
          </cell>
        </row>
        <row r="481">
          <cell r="C481">
            <v>5.161</v>
          </cell>
        </row>
        <row r="482">
          <cell r="C482">
            <v>5.617</v>
          </cell>
        </row>
        <row r="483">
          <cell r="C483">
            <v>5.039</v>
          </cell>
        </row>
        <row r="484">
          <cell r="C484">
            <v>5.312</v>
          </cell>
        </row>
        <row r="485">
          <cell r="C485">
            <v>4.957</v>
          </cell>
        </row>
        <row r="486">
          <cell r="C486">
            <v>4.754</v>
          </cell>
        </row>
        <row r="487">
          <cell r="C487">
            <v>4.215</v>
          </cell>
        </row>
        <row r="488">
          <cell r="C488">
            <v>4.29</v>
          </cell>
        </row>
        <row r="489">
          <cell r="C489">
            <v>4.978</v>
          </cell>
        </row>
        <row r="490">
          <cell r="C490">
            <v>5.069</v>
          </cell>
        </row>
        <row r="491">
          <cell r="C491">
            <v>4.725</v>
          </cell>
        </row>
        <row r="492">
          <cell r="C492">
            <v>4.468</v>
          </cell>
        </row>
        <row r="493">
          <cell r="C493">
            <v>4.796</v>
          </cell>
        </row>
        <row r="494">
          <cell r="C494">
            <v>4.8</v>
          </cell>
        </row>
        <row r="495">
          <cell r="C495">
            <v>4.146</v>
          </cell>
        </row>
        <row r="496">
          <cell r="C496">
            <v>4.497</v>
          </cell>
        </row>
        <row r="497">
          <cell r="C497">
            <v>5.11</v>
          </cell>
        </row>
        <row r="498">
          <cell r="C498">
            <v>4.536</v>
          </cell>
        </row>
        <row r="499">
          <cell r="C499">
            <v>4.492</v>
          </cell>
        </row>
        <row r="500">
          <cell r="C500">
            <v>4.595</v>
          </cell>
        </row>
        <row r="501">
          <cell r="C501">
            <v>4.253</v>
          </cell>
        </row>
        <row r="502">
          <cell r="C502">
            <v>3.71</v>
          </cell>
        </row>
        <row r="503">
          <cell r="C503">
            <v>4.888</v>
          </cell>
        </row>
        <row r="504">
          <cell r="C504">
            <v>5.766</v>
          </cell>
        </row>
        <row r="505">
          <cell r="C505">
            <v>4.195</v>
          </cell>
        </row>
        <row r="506">
          <cell r="C506">
            <v>4.434</v>
          </cell>
        </row>
        <row r="507">
          <cell r="C507">
            <v>5.614</v>
          </cell>
        </row>
        <row r="508">
          <cell r="C508">
            <v>4.422</v>
          </cell>
        </row>
        <row r="509">
          <cell r="C509">
            <v>3.369</v>
          </cell>
        </row>
        <row r="510">
          <cell r="C510">
            <v>3.752</v>
          </cell>
        </row>
        <row r="511">
          <cell r="C511">
            <v>5.646</v>
          </cell>
        </row>
        <row r="512">
          <cell r="C512">
            <v>7.015</v>
          </cell>
        </row>
        <row r="513">
          <cell r="C513">
            <v>7.236</v>
          </cell>
        </row>
        <row r="514">
          <cell r="C514">
            <v>7.227</v>
          </cell>
        </row>
        <row r="515">
          <cell r="C515">
            <v>5.422</v>
          </cell>
        </row>
        <row r="516">
          <cell r="C516">
            <v>4.152</v>
          </cell>
        </row>
        <row r="517">
          <cell r="C517">
            <v>5.959</v>
          </cell>
        </row>
        <row r="518">
          <cell r="C518">
            <v>3.909</v>
          </cell>
        </row>
        <row r="519">
          <cell r="C519">
            <v>4.921</v>
          </cell>
        </row>
        <row r="520">
          <cell r="C520">
            <v>6.884</v>
          </cell>
        </row>
        <row r="521">
          <cell r="C521">
            <v>6.536</v>
          </cell>
        </row>
        <row r="522">
          <cell r="C522">
            <v>4.554</v>
          </cell>
        </row>
        <row r="523">
          <cell r="C523">
            <v>3.937</v>
          </cell>
        </row>
        <row r="524">
          <cell r="C524">
            <v>7.306</v>
          </cell>
        </row>
        <row r="525">
          <cell r="C525">
            <v>7.378</v>
          </cell>
        </row>
        <row r="526">
          <cell r="C526">
            <v>7.565</v>
          </cell>
        </row>
        <row r="527">
          <cell r="C527">
            <v>6.723</v>
          </cell>
        </row>
        <row r="528">
          <cell r="C528">
            <v>3.165</v>
          </cell>
        </row>
        <row r="529">
          <cell r="C529">
            <v>3.555</v>
          </cell>
        </row>
        <row r="530">
          <cell r="C530">
            <v>3.393</v>
          </cell>
        </row>
        <row r="531">
          <cell r="C531">
            <v>3.867</v>
          </cell>
        </row>
        <row r="532">
          <cell r="C532">
            <v>3.837</v>
          </cell>
        </row>
        <row r="533">
          <cell r="C533">
            <v>4.049</v>
          </cell>
        </row>
        <row r="534">
          <cell r="C534">
            <v>4.141</v>
          </cell>
        </row>
        <row r="535">
          <cell r="C535">
            <v>4.148</v>
          </cell>
        </row>
        <row r="536">
          <cell r="C536">
            <v>3.851</v>
          </cell>
        </row>
        <row r="537">
          <cell r="C537">
            <v>3.527</v>
          </cell>
        </row>
        <row r="538">
          <cell r="C538">
            <v>4.077</v>
          </cell>
        </row>
        <row r="539">
          <cell r="C539">
            <v>4.119</v>
          </cell>
        </row>
        <row r="540">
          <cell r="C540">
            <v>4.314</v>
          </cell>
        </row>
        <row r="541">
          <cell r="C541">
            <v>4.057</v>
          </cell>
        </row>
        <row r="542">
          <cell r="C542">
            <v>4.294</v>
          </cell>
        </row>
        <row r="543">
          <cell r="C543">
            <v>3.81</v>
          </cell>
        </row>
        <row r="544">
          <cell r="C544">
            <v>3.669</v>
          </cell>
        </row>
        <row r="545">
          <cell r="C545">
            <v>5.431</v>
          </cell>
        </row>
        <row r="546">
          <cell r="C546">
            <v>4.254</v>
          </cell>
        </row>
        <row r="547">
          <cell r="C547">
            <v>4.608</v>
          </cell>
        </row>
        <row r="548">
          <cell r="C548">
            <v>4.755</v>
          </cell>
        </row>
        <row r="549">
          <cell r="C549">
            <v>4.863</v>
          </cell>
        </row>
        <row r="550">
          <cell r="C550">
            <v>4.102</v>
          </cell>
        </row>
        <row r="551">
          <cell r="C551">
            <v>3.807</v>
          </cell>
        </row>
        <row r="552">
          <cell r="C552">
            <v>4.75</v>
          </cell>
        </row>
        <row r="553">
          <cell r="C553">
            <v>4.886</v>
          </cell>
        </row>
        <row r="554">
          <cell r="C554">
            <v>5.116</v>
          </cell>
        </row>
        <row r="555">
          <cell r="C555">
            <v>5.184</v>
          </cell>
        </row>
        <row r="556">
          <cell r="C556">
            <v>5.125</v>
          </cell>
        </row>
        <row r="557">
          <cell r="C557">
            <v>4.281</v>
          </cell>
        </row>
        <row r="558">
          <cell r="C558">
            <v>4.19</v>
          </cell>
        </row>
        <row r="559">
          <cell r="C559">
            <v>5.324</v>
          </cell>
        </row>
        <row r="560">
          <cell r="C560">
            <v>5.009</v>
          </cell>
        </row>
        <row r="561">
          <cell r="C561">
            <v>5.052</v>
          </cell>
        </row>
        <row r="562">
          <cell r="C562">
            <v>5.49</v>
          </cell>
        </row>
        <row r="563">
          <cell r="C563">
            <v>5.511</v>
          </cell>
        </row>
        <row r="564">
          <cell r="C564">
            <v>4.599</v>
          </cell>
        </row>
        <row r="565">
          <cell r="C565">
            <v>4.14</v>
          </cell>
        </row>
        <row r="566">
          <cell r="C566">
            <v>5.501</v>
          </cell>
        </row>
        <row r="567">
          <cell r="C567">
            <v>5.52</v>
          </cell>
        </row>
        <row r="568">
          <cell r="C568">
            <v>5.53</v>
          </cell>
        </row>
        <row r="569">
          <cell r="C569">
            <v>5.577</v>
          </cell>
        </row>
        <row r="570">
          <cell r="C570">
            <v>5.533</v>
          </cell>
        </row>
        <row r="571">
          <cell r="C571">
            <v>4.58</v>
          </cell>
        </row>
        <row r="572">
          <cell r="C572">
            <v>4.256</v>
          </cell>
        </row>
        <row r="573">
          <cell r="C573">
            <v>5.663</v>
          </cell>
        </row>
        <row r="574">
          <cell r="C574">
            <v>5.867</v>
          </cell>
        </row>
        <row r="575">
          <cell r="C575">
            <v>5.516</v>
          </cell>
        </row>
        <row r="576">
          <cell r="C576">
            <v>5.683</v>
          </cell>
        </row>
        <row r="577">
          <cell r="C577">
            <v>5.534</v>
          </cell>
        </row>
        <row r="578">
          <cell r="C578">
            <v>4.979</v>
          </cell>
        </row>
        <row r="579">
          <cell r="C579">
            <v>4.552</v>
          </cell>
        </row>
        <row r="580">
          <cell r="C580">
            <v>5.765</v>
          </cell>
        </row>
        <row r="581">
          <cell r="C581">
            <v>5.67</v>
          </cell>
        </row>
        <row r="582">
          <cell r="C582">
            <v>5.63</v>
          </cell>
        </row>
        <row r="583">
          <cell r="C583">
            <v>5.503</v>
          </cell>
        </row>
        <row r="584">
          <cell r="C584">
            <v>5.235</v>
          </cell>
        </row>
        <row r="585">
          <cell r="C585">
            <v>4.337</v>
          </cell>
        </row>
        <row r="586">
          <cell r="C586">
            <v>4.103</v>
          </cell>
        </row>
        <row r="587">
          <cell r="C587">
            <v>4.99</v>
          </cell>
        </row>
        <row r="588">
          <cell r="C588">
            <v>4.525</v>
          </cell>
        </row>
        <row r="589">
          <cell r="C589">
            <v>4.483</v>
          </cell>
        </row>
        <row r="590">
          <cell r="C590">
            <v>4.436</v>
          </cell>
        </row>
        <row r="591">
          <cell r="C591">
            <v>4.483</v>
          </cell>
        </row>
        <row r="592">
          <cell r="C592">
            <v>4.072</v>
          </cell>
        </row>
        <row r="593">
          <cell r="C593">
            <v>3.821</v>
          </cell>
        </row>
        <row r="594">
          <cell r="C594">
            <v>4.237</v>
          </cell>
        </row>
        <row r="595">
          <cell r="C595">
            <v>3.737</v>
          </cell>
        </row>
        <row r="596">
          <cell r="C596">
            <v>3.905</v>
          </cell>
        </row>
        <row r="597">
          <cell r="C597">
            <v>3.851</v>
          </cell>
        </row>
        <row r="598">
          <cell r="C598">
            <v>4.286</v>
          </cell>
        </row>
        <row r="599">
          <cell r="C599">
            <v>4.099</v>
          </cell>
        </row>
        <row r="600">
          <cell r="C600">
            <v>3.735</v>
          </cell>
        </row>
        <row r="601">
          <cell r="C601">
            <v>4.273</v>
          </cell>
        </row>
        <row r="602">
          <cell r="C602">
            <v>4.644</v>
          </cell>
        </row>
        <row r="603">
          <cell r="C603">
            <v>4.816</v>
          </cell>
        </row>
        <row r="604">
          <cell r="C604">
            <v>4.815</v>
          </cell>
        </row>
        <row r="605">
          <cell r="C605">
            <v>4.617</v>
          </cell>
        </row>
        <row r="606">
          <cell r="C606">
            <v>4.229</v>
          </cell>
        </row>
        <row r="607">
          <cell r="C607">
            <v>4.229</v>
          </cell>
        </row>
        <row r="608">
          <cell r="C608">
            <v>5.124</v>
          </cell>
        </row>
        <row r="609">
          <cell r="C609">
            <v>5.356</v>
          </cell>
        </row>
        <row r="610">
          <cell r="C610">
            <v>5.078</v>
          </cell>
        </row>
        <row r="611">
          <cell r="C611">
            <v>5.564</v>
          </cell>
        </row>
        <row r="612">
          <cell r="C612">
            <v>5.919</v>
          </cell>
        </row>
        <row r="613">
          <cell r="C613">
            <v>5.115</v>
          </cell>
        </row>
        <row r="614">
          <cell r="C614">
            <v>4.24</v>
          </cell>
        </row>
        <row r="615">
          <cell r="C615">
            <v>5.592</v>
          </cell>
        </row>
        <row r="616">
          <cell r="C616">
            <v>6.073</v>
          </cell>
        </row>
        <row r="617">
          <cell r="C617">
            <v>6.321</v>
          </cell>
        </row>
        <row r="618">
          <cell r="C618">
            <v>6.556</v>
          </cell>
        </row>
        <row r="619">
          <cell r="C619">
            <v>6.47</v>
          </cell>
        </row>
        <row r="620">
          <cell r="C620">
            <v>5.949</v>
          </cell>
        </row>
        <row r="621">
          <cell r="C621">
            <v>4.603</v>
          </cell>
        </row>
        <row r="622">
          <cell r="C622">
            <v>5.524</v>
          </cell>
        </row>
        <row r="623">
          <cell r="C623">
            <v>6.374</v>
          </cell>
        </row>
        <row r="624">
          <cell r="C624">
            <v>5.98</v>
          </cell>
        </row>
        <row r="625">
          <cell r="C625">
            <v>5.356</v>
          </cell>
        </row>
        <row r="626">
          <cell r="C626">
            <v>5.067</v>
          </cell>
        </row>
        <row r="627">
          <cell r="C627">
            <v>4.585</v>
          </cell>
        </row>
        <row r="628">
          <cell r="C628">
            <v>4.353</v>
          </cell>
        </row>
        <row r="629">
          <cell r="C629">
            <v>5.069</v>
          </cell>
        </row>
        <row r="630">
          <cell r="C630">
            <v>5.106</v>
          </cell>
        </row>
        <row r="631">
          <cell r="C631">
            <v>5.043</v>
          </cell>
        </row>
        <row r="632">
          <cell r="C632">
            <v>4.849</v>
          </cell>
        </row>
        <row r="633">
          <cell r="C633">
            <v>4.947</v>
          </cell>
        </row>
        <row r="634">
          <cell r="C634">
            <v>4.449</v>
          </cell>
        </row>
        <row r="635">
          <cell r="C635">
            <v>4.068</v>
          </cell>
        </row>
        <row r="636">
          <cell r="C636">
            <v>5.036</v>
          </cell>
        </row>
        <row r="637">
          <cell r="C637">
            <v>5.035</v>
          </cell>
        </row>
        <row r="638">
          <cell r="C638">
            <v>5.167</v>
          </cell>
        </row>
        <row r="639">
          <cell r="C639">
            <v>5.066</v>
          </cell>
        </row>
        <row r="640">
          <cell r="C640">
            <v>5.095</v>
          </cell>
        </row>
        <row r="641">
          <cell r="C641">
            <v>4.398</v>
          </cell>
        </row>
        <row r="642">
          <cell r="C642">
            <v>4.22</v>
          </cell>
        </row>
        <row r="643">
          <cell r="C643">
            <v>4.887</v>
          </cell>
        </row>
        <row r="644">
          <cell r="C644">
            <v>5.102</v>
          </cell>
        </row>
        <row r="645">
          <cell r="C645">
            <v>4.894</v>
          </cell>
        </row>
        <row r="646">
          <cell r="C646">
            <v>5.065</v>
          </cell>
        </row>
        <row r="647">
          <cell r="C647">
            <v>4.427</v>
          </cell>
        </row>
        <row r="648">
          <cell r="C648">
            <v>4.49</v>
          </cell>
        </row>
        <row r="649">
          <cell r="C649">
            <v>4.106</v>
          </cell>
        </row>
        <row r="650">
          <cell r="C650">
            <v>5.208</v>
          </cell>
        </row>
        <row r="651">
          <cell r="C651">
            <v>5.181</v>
          </cell>
        </row>
        <row r="652">
          <cell r="C652">
            <v>5.01</v>
          </cell>
        </row>
        <row r="653">
          <cell r="C653">
            <v>4.16</v>
          </cell>
        </row>
        <row r="654">
          <cell r="C654">
            <v>5.291</v>
          </cell>
        </row>
        <row r="655">
          <cell r="C655">
            <v>4.725</v>
          </cell>
        </row>
        <row r="656">
          <cell r="C656">
            <v>4.093</v>
          </cell>
        </row>
        <row r="657">
          <cell r="C657">
            <v>4.878</v>
          </cell>
        </row>
        <row r="658">
          <cell r="C658">
            <v>4.475</v>
          </cell>
        </row>
        <row r="659">
          <cell r="C659">
            <v>4.188</v>
          </cell>
        </row>
        <row r="660">
          <cell r="C660">
            <v>4.215</v>
          </cell>
        </row>
        <row r="661">
          <cell r="C661">
            <v>4.339</v>
          </cell>
        </row>
        <row r="662">
          <cell r="C662">
            <v>4.278</v>
          </cell>
        </row>
        <row r="663">
          <cell r="C663">
            <v>3.718</v>
          </cell>
        </row>
        <row r="664">
          <cell r="C664">
            <v>3.907</v>
          </cell>
        </row>
        <row r="665">
          <cell r="C665">
            <v>4.036</v>
          </cell>
        </row>
        <row r="666">
          <cell r="C666">
            <v>3.365</v>
          </cell>
        </row>
        <row r="667">
          <cell r="C667">
            <v>3.807</v>
          </cell>
        </row>
        <row r="668">
          <cell r="C668">
            <v>4.475</v>
          </cell>
        </row>
        <row r="669">
          <cell r="C669">
            <v>4.287</v>
          </cell>
        </row>
        <row r="670">
          <cell r="C670">
            <v>3.694</v>
          </cell>
        </row>
        <row r="671">
          <cell r="C671">
            <v>4.65</v>
          </cell>
        </row>
        <row r="672">
          <cell r="C672">
            <v>4.31</v>
          </cell>
        </row>
        <row r="673">
          <cell r="C673">
            <v>3.285</v>
          </cell>
        </row>
        <row r="674">
          <cell r="C674">
            <v>4.588</v>
          </cell>
        </row>
        <row r="675">
          <cell r="C675">
            <v>3.715</v>
          </cell>
        </row>
        <row r="676">
          <cell r="C676">
            <v>3.66</v>
          </cell>
        </row>
        <row r="677">
          <cell r="C677">
            <v>3.663</v>
          </cell>
        </row>
        <row r="678">
          <cell r="C678">
            <v>4.689</v>
          </cell>
        </row>
        <row r="679">
          <cell r="C679">
            <v>3.412</v>
          </cell>
        </row>
        <row r="680">
          <cell r="C680">
            <v>3.64</v>
          </cell>
        </row>
        <row r="681">
          <cell r="C681">
            <v>4.152</v>
          </cell>
        </row>
        <row r="682">
          <cell r="C682">
            <v>3.981</v>
          </cell>
        </row>
        <row r="683">
          <cell r="C683">
            <v>3.687</v>
          </cell>
        </row>
        <row r="684">
          <cell r="C684">
            <v>3.425</v>
          </cell>
        </row>
        <row r="685">
          <cell r="C685">
            <v>4.091</v>
          </cell>
        </row>
        <row r="686">
          <cell r="C686">
            <v>4.267</v>
          </cell>
        </row>
        <row r="687">
          <cell r="C687">
            <v>3.302</v>
          </cell>
        </row>
        <row r="688">
          <cell r="C688">
            <v>3.321</v>
          </cell>
        </row>
        <row r="689">
          <cell r="C689">
            <v>3.307</v>
          </cell>
        </row>
        <row r="690">
          <cell r="C690">
            <v>3.367</v>
          </cell>
        </row>
        <row r="691">
          <cell r="C691">
            <v>3.547</v>
          </cell>
        </row>
        <row r="692">
          <cell r="C692">
            <v>3.375</v>
          </cell>
        </row>
        <row r="693">
          <cell r="C693">
            <v>3.272</v>
          </cell>
        </row>
        <row r="694">
          <cell r="C694">
            <v>3.236</v>
          </cell>
        </row>
        <row r="695">
          <cell r="C695">
            <v>3.396</v>
          </cell>
        </row>
        <row r="696">
          <cell r="C696">
            <v>3.11</v>
          </cell>
        </row>
        <row r="697">
          <cell r="C697">
            <v>3.504</v>
          </cell>
        </row>
        <row r="698">
          <cell r="C698">
            <v>3.142</v>
          </cell>
        </row>
        <row r="699">
          <cell r="C699">
            <v>3.474</v>
          </cell>
        </row>
        <row r="700">
          <cell r="C700">
            <v>3.955</v>
          </cell>
        </row>
        <row r="701">
          <cell r="C701">
            <v>3.484</v>
          </cell>
        </row>
        <row r="702">
          <cell r="C702">
            <v>4.076</v>
          </cell>
        </row>
        <row r="703">
          <cell r="C703">
            <v>3.573</v>
          </cell>
        </row>
        <row r="704">
          <cell r="C704">
            <v>3.892</v>
          </cell>
        </row>
        <row r="705">
          <cell r="C705">
            <v>2.938</v>
          </cell>
        </row>
        <row r="706">
          <cell r="C706">
            <v>3.036</v>
          </cell>
        </row>
        <row r="707">
          <cell r="C707">
            <v>2.979</v>
          </cell>
        </row>
        <row r="708">
          <cell r="C708">
            <v>2.913</v>
          </cell>
        </row>
        <row r="709">
          <cell r="C709">
            <v>2.688</v>
          </cell>
        </row>
        <row r="710">
          <cell r="C710">
            <v>2.405</v>
          </cell>
        </row>
        <row r="711">
          <cell r="C711">
            <v>2.943</v>
          </cell>
        </row>
        <row r="712">
          <cell r="C712">
            <v>2.654</v>
          </cell>
        </row>
        <row r="713">
          <cell r="C713">
            <v>3.724</v>
          </cell>
        </row>
        <row r="714">
          <cell r="C714">
            <v>4.078</v>
          </cell>
        </row>
        <row r="715">
          <cell r="C715">
            <v>4.09</v>
          </cell>
        </row>
        <row r="716">
          <cell r="C716">
            <v>4.227</v>
          </cell>
        </row>
        <row r="717">
          <cell r="C717">
            <v>4.138</v>
          </cell>
        </row>
        <row r="718">
          <cell r="C718">
            <v>3.928</v>
          </cell>
        </row>
        <row r="719">
          <cell r="C719">
            <v>3.531</v>
          </cell>
        </row>
        <row r="720">
          <cell r="C720">
            <v>3.987</v>
          </cell>
        </row>
        <row r="721">
          <cell r="C721">
            <v>4.141</v>
          </cell>
        </row>
        <row r="722">
          <cell r="C722">
            <v>3.911</v>
          </cell>
        </row>
        <row r="723">
          <cell r="C723">
            <v>4.009</v>
          </cell>
        </row>
        <row r="724">
          <cell r="C724">
            <v>3.849</v>
          </cell>
        </row>
        <row r="725">
          <cell r="C725">
            <v>3.85</v>
          </cell>
        </row>
        <row r="726">
          <cell r="C726">
            <v>3.545</v>
          </cell>
        </row>
        <row r="727">
          <cell r="C727">
            <v>3.377</v>
          </cell>
        </row>
        <row r="728">
          <cell r="C728">
            <v>3.749</v>
          </cell>
        </row>
        <row r="729">
          <cell r="C729">
            <v>4.202</v>
          </cell>
        </row>
        <row r="730">
          <cell r="C730">
            <v>4.093</v>
          </cell>
        </row>
        <row r="731">
          <cell r="C731">
            <v>3.912</v>
          </cell>
        </row>
        <row r="732">
          <cell r="C732">
            <v>3.906</v>
          </cell>
        </row>
        <row r="733">
          <cell r="C733">
            <v>3.491</v>
          </cell>
        </row>
        <row r="734">
          <cell r="C734">
            <v>3.236</v>
          </cell>
        </row>
        <row r="735">
          <cell r="C735">
            <v>3.834</v>
          </cell>
        </row>
        <row r="736">
          <cell r="C736">
            <v>4.052</v>
          </cell>
        </row>
        <row r="737">
          <cell r="C737">
            <v>4.11</v>
          </cell>
        </row>
        <row r="738">
          <cell r="C738">
            <v>4.063</v>
          </cell>
        </row>
        <row r="739">
          <cell r="C739">
            <v>4.113</v>
          </cell>
        </row>
        <row r="740">
          <cell r="C740">
            <v>4.027</v>
          </cell>
        </row>
        <row r="741">
          <cell r="C741">
            <v>4.132</v>
          </cell>
        </row>
        <row r="742">
          <cell r="C742">
            <v>4.707</v>
          </cell>
        </row>
        <row r="743">
          <cell r="C743">
            <v>5.014</v>
          </cell>
        </row>
        <row r="744">
          <cell r="C744">
            <v>5.04</v>
          </cell>
        </row>
        <row r="745">
          <cell r="C745">
            <v>4.712</v>
          </cell>
        </row>
        <row r="746">
          <cell r="C746">
            <v>4.606</v>
          </cell>
        </row>
        <row r="747">
          <cell r="C747">
            <v>4.131</v>
          </cell>
        </row>
        <row r="748">
          <cell r="C748">
            <v>5.202</v>
          </cell>
        </row>
        <row r="749">
          <cell r="C749">
            <v>4.833</v>
          </cell>
        </row>
        <row r="750">
          <cell r="C750">
            <v>4.506</v>
          </cell>
        </row>
        <row r="751">
          <cell r="C751">
            <v>4.297</v>
          </cell>
        </row>
        <row r="752">
          <cell r="C752">
            <v>4.859</v>
          </cell>
        </row>
        <row r="753">
          <cell r="C753">
            <v>4.483</v>
          </cell>
        </row>
        <row r="754">
          <cell r="C754">
            <v>4.172</v>
          </cell>
        </row>
        <row r="755">
          <cell r="C755">
            <v>4.829</v>
          </cell>
        </row>
        <row r="756">
          <cell r="C756">
            <v>4.603</v>
          </cell>
        </row>
        <row r="757">
          <cell r="C757">
            <v>4.623</v>
          </cell>
        </row>
        <row r="758">
          <cell r="C758">
            <v>4.632</v>
          </cell>
        </row>
        <row r="759">
          <cell r="C759">
            <v>4.561</v>
          </cell>
        </row>
        <row r="760">
          <cell r="C760">
            <v>4.142</v>
          </cell>
        </row>
        <row r="761">
          <cell r="C761">
            <v>4.124</v>
          </cell>
        </row>
        <row r="762">
          <cell r="C762">
            <v>5.551</v>
          </cell>
        </row>
        <row r="763">
          <cell r="C763">
            <v>6.332</v>
          </cell>
        </row>
        <row r="764">
          <cell r="C764">
            <v>6.637</v>
          </cell>
        </row>
        <row r="765">
          <cell r="C765">
            <v>5.583</v>
          </cell>
        </row>
        <row r="766">
          <cell r="C766">
            <v>4.975</v>
          </cell>
        </row>
        <row r="767">
          <cell r="C767">
            <v>4.618</v>
          </cell>
        </row>
        <row r="768">
          <cell r="C768">
            <v>4.333</v>
          </cell>
        </row>
        <row r="769">
          <cell r="C769">
            <v>5.362</v>
          </cell>
        </row>
        <row r="770">
          <cell r="C770">
            <v>4.996</v>
          </cell>
        </row>
        <row r="771">
          <cell r="C771">
            <v>4.219</v>
          </cell>
        </row>
        <row r="772">
          <cell r="C772">
            <v>4.301</v>
          </cell>
        </row>
        <row r="773">
          <cell r="C773">
            <v>3.747</v>
          </cell>
        </row>
        <row r="774">
          <cell r="C774">
            <v>3.336</v>
          </cell>
        </row>
        <row r="775">
          <cell r="C775">
            <v>2.838</v>
          </cell>
        </row>
        <row r="776">
          <cell r="C776">
            <v>3.58</v>
          </cell>
        </row>
        <row r="777">
          <cell r="C777">
            <v>3.864</v>
          </cell>
        </row>
        <row r="778">
          <cell r="C778">
            <v>3.051</v>
          </cell>
        </row>
        <row r="779">
          <cell r="C779">
            <v>3.348</v>
          </cell>
        </row>
        <row r="780">
          <cell r="C780">
            <v>2.965</v>
          </cell>
        </row>
        <row r="781">
          <cell r="C781">
            <v>3.009</v>
          </cell>
        </row>
        <row r="782">
          <cell r="C782">
            <v>2.608</v>
          </cell>
        </row>
        <row r="783">
          <cell r="C783">
            <v>3.406</v>
          </cell>
        </row>
        <row r="784">
          <cell r="C784">
            <v>3.432</v>
          </cell>
        </row>
        <row r="785">
          <cell r="C785">
            <v>3.342</v>
          </cell>
        </row>
        <row r="786">
          <cell r="C786">
            <v>3.026</v>
          </cell>
        </row>
        <row r="787">
          <cell r="C787">
            <v>2.918</v>
          </cell>
        </row>
        <row r="788">
          <cell r="C788">
            <v>2.697</v>
          </cell>
        </row>
        <row r="789">
          <cell r="C789">
            <v>2.238</v>
          </cell>
        </row>
        <row r="790">
          <cell r="C790">
            <v>2.982</v>
          </cell>
        </row>
        <row r="791">
          <cell r="C791">
            <v>3.152</v>
          </cell>
        </row>
        <row r="792">
          <cell r="C792">
            <v>2.75</v>
          </cell>
        </row>
        <row r="793">
          <cell r="C793">
            <v>2.535</v>
          </cell>
        </row>
        <row r="794">
          <cell r="C794">
            <v>2.323</v>
          </cell>
        </row>
        <row r="795">
          <cell r="C795">
            <v>2.422</v>
          </cell>
        </row>
        <row r="796">
          <cell r="C796">
            <v>2.24</v>
          </cell>
        </row>
        <row r="797">
          <cell r="C797">
            <v>2.862</v>
          </cell>
        </row>
        <row r="798">
          <cell r="C798">
            <v>2.7</v>
          </cell>
        </row>
        <row r="799">
          <cell r="C799">
            <v>2.68</v>
          </cell>
        </row>
        <row r="800">
          <cell r="C800">
            <v>2.757</v>
          </cell>
        </row>
        <row r="801">
          <cell r="C801">
            <v>2.86</v>
          </cell>
        </row>
        <row r="802">
          <cell r="C802">
            <v>2.699</v>
          </cell>
        </row>
        <row r="803">
          <cell r="C803">
            <v>2.634</v>
          </cell>
        </row>
        <row r="804">
          <cell r="C804">
            <v>3.07</v>
          </cell>
        </row>
        <row r="805">
          <cell r="C805">
            <v>2.922</v>
          </cell>
        </row>
        <row r="806">
          <cell r="C806">
            <v>2.816</v>
          </cell>
        </row>
        <row r="807">
          <cell r="C807">
            <v>2.95</v>
          </cell>
        </row>
        <row r="808">
          <cell r="C808">
            <v>2.975</v>
          </cell>
        </row>
        <row r="809">
          <cell r="C809">
            <v>2.76</v>
          </cell>
        </row>
        <row r="810">
          <cell r="C810">
            <v>2.7</v>
          </cell>
        </row>
        <row r="811">
          <cell r="C811">
            <v>2.678</v>
          </cell>
        </row>
        <row r="812">
          <cell r="C812">
            <v>2.724</v>
          </cell>
        </row>
        <row r="813">
          <cell r="C813">
            <v>2.752</v>
          </cell>
        </row>
        <row r="814">
          <cell r="C814">
            <v>3.084</v>
          </cell>
        </row>
        <row r="815">
          <cell r="C815">
            <v>3.375</v>
          </cell>
        </row>
        <row r="816">
          <cell r="C816">
            <v>3.231</v>
          </cell>
        </row>
        <row r="817">
          <cell r="C817">
            <v>4.212</v>
          </cell>
        </row>
        <row r="818">
          <cell r="C818">
            <v>3.575</v>
          </cell>
        </row>
        <row r="819">
          <cell r="C819">
            <v>3.762</v>
          </cell>
        </row>
        <row r="820">
          <cell r="C820">
            <v>3.561</v>
          </cell>
        </row>
        <row r="821">
          <cell r="C821">
            <v>3.607</v>
          </cell>
        </row>
        <row r="822">
          <cell r="C822">
            <v>3.453</v>
          </cell>
        </row>
        <row r="823">
          <cell r="C823">
            <v>3.371</v>
          </cell>
        </row>
        <row r="824">
          <cell r="C824">
            <v>4.394</v>
          </cell>
        </row>
        <row r="825">
          <cell r="C825">
            <v>4.199</v>
          </cell>
        </row>
        <row r="826">
          <cell r="C826">
            <v>3.519</v>
          </cell>
        </row>
        <row r="827">
          <cell r="C827">
            <v>3.514</v>
          </cell>
        </row>
        <row r="828">
          <cell r="C828">
            <v>3.529</v>
          </cell>
        </row>
        <row r="829">
          <cell r="C829">
            <v>3.886</v>
          </cell>
        </row>
        <row r="830">
          <cell r="C830">
            <v>3.681</v>
          </cell>
        </row>
        <row r="831">
          <cell r="C831">
            <v>3.524</v>
          </cell>
        </row>
        <row r="832">
          <cell r="C832">
            <v>4.245</v>
          </cell>
        </row>
        <row r="833">
          <cell r="C833">
            <v>4.48</v>
          </cell>
        </row>
        <row r="834">
          <cell r="C834">
            <v>4.105</v>
          </cell>
        </row>
        <row r="835">
          <cell r="C835">
            <v>3.842</v>
          </cell>
        </row>
        <row r="836">
          <cell r="C836">
            <v>3.571</v>
          </cell>
        </row>
        <row r="837">
          <cell r="C837">
            <v>3.365</v>
          </cell>
        </row>
        <row r="838">
          <cell r="C838">
            <v>3.636</v>
          </cell>
        </row>
        <row r="839">
          <cell r="C839">
            <v>3.773</v>
          </cell>
        </row>
        <row r="840">
          <cell r="C840">
            <v>3.545</v>
          </cell>
        </row>
        <row r="841">
          <cell r="C841">
            <v>3.725</v>
          </cell>
        </row>
        <row r="842">
          <cell r="C842">
            <v>3.728</v>
          </cell>
        </row>
        <row r="843">
          <cell r="C843">
            <v>3.315</v>
          </cell>
        </row>
        <row r="844">
          <cell r="C844">
            <v>2.894</v>
          </cell>
        </row>
        <row r="845">
          <cell r="C845">
            <v>3.507</v>
          </cell>
        </row>
        <row r="846">
          <cell r="C846">
            <v>3.725</v>
          </cell>
        </row>
        <row r="847">
          <cell r="C847">
            <v>3.59</v>
          </cell>
        </row>
        <row r="848">
          <cell r="C848">
            <v>3.547</v>
          </cell>
        </row>
        <row r="849">
          <cell r="C849">
            <v>3.409</v>
          </cell>
        </row>
        <row r="850">
          <cell r="C850">
            <v>3.668</v>
          </cell>
        </row>
        <row r="851">
          <cell r="C851">
            <v>3.331</v>
          </cell>
        </row>
        <row r="852">
          <cell r="C852">
            <v>3.36</v>
          </cell>
        </row>
        <row r="853">
          <cell r="C853">
            <v>2.994</v>
          </cell>
        </row>
        <row r="854">
          <cell r="C854">
            <v>3.639</v>
          </cell>
        </row>
        <row r="855">
          <cell r="C855">
            <v>3.391</v>
          </cell>
        </row>
        <row r="856">
          <cell r="C856">
            <v>3.198</v>
          </cell>
        </row>
        <row r="857">
          <cell r="C857">
            <v>2.872</v>
          </cell>
        </row>
        <row r="858">
          <cell r="C858">
            <v>2.897</v>
          </cell>
        </row>
        <row r="859">
          <cell r="C859">
            <v>3.575</v>
          </cell>
        </row>
        <row r="860">
          <cell r="C860">
            <v>3.597</v>
          </cell>
        </row>
        <row r="861">
          <cell r="C861">
            <v>3.458</v>
          </cell>
        </row>
        <row r="862">
          <cell r="C862">
            <v>3.423</v>
          </cell>
        </row>
        <row r="863">
          <cell r="C863">
            <v>3.45</v>
          </cell>
        </row>
        <row r="864">
          <cell r="C864">
            <v>3.387</v>
          </cell>
        </row>
        <row r="865">
          <cell r="C865">
            <v>2.769</v>
          </cell>
        </row>
        <row r="866">
          <cell r="C866">
            <v>3.189</v>
          </cell>
        </row>
        <row r="867">
          <cell r="C867">
            <v>3.359</v>
          </cell>
        </row>
        <row r="868">
          <cell r="C868">
            <v>3.29</v>
          </cell>
        </row>
        <row r="869">
          <cell r="C869">
            <v>3.156</v>
          </cell>
        </row>
        <row r="870">
          <cell r="C870">
            <v>3.574</v>
          </cell>
        </row>
        <row r="871">
          <cell r="C871">
            <v>3.259</v>
          </cell>
        </row>
        <row r="872">
          <cell r="C872">
            <v>3.214</v>
          </cell>
        </row>
        <row r="873">
          <cell r="C873">
            <v>3.798</v>
          </cell>
        </row>
        <row r="874">
          <cell r="C874">
            <v>3.652</v>
          </cell>
        </row>
        <row r="875">
          <cell r="C875">
            <v>3.637</v>
          </cell>
        </row>
        <row r="876">
          <cell r="C876">
            <v>3.701</v>
          </cell>
        </row>
        <row r="877">
          <cell r="C877">
            <v>3.739</v>
          </cell>
        </row>
        <row r="878">
          <cell r="C878">
            <v>3.088</v>
          </cell>
        </row>
        <row r="879">
          <cell r="C879">
            <v>2.713</v>
          </cell>
        </row>
        <row r="880">
          <cell r="C880">
            <v>2.995</v>
          </cell>
        </row>
        <row r="881">
          <cell r="C881">
            <v>3.241</v>
          </cell>
        </row>
        <row r="882">
          <cell r="C882">
            <v>3.12</v>
          </cell>
        </row>
        <row r="883">
          <cell r="C883">
            <v>3.32</v>
          </cell>
        </row>
        <row r="884">
          <cell r="C884">
            <v>3.327</v>
          </cell>
        </row>
        <row r="885">
          <cell r="C885">
            <v>3.148</v>
          </cell>
        </row>
        <row r="886">
          <cell r="C886">
            <v>3.058</v>
          </cell>
        </row>
        <row r="887">
          <cell r="C887">
            <v>3.315</v>
          </cell>
        </row>
        <row r="888">
          <cell r="C888">
            <v>3.571</v>
          </cell>
        </row>
        <row r="889">
          <cell r="C889">
            <v>3.725</v>
          </cell>
        </row>
        <row r="890">
          <cell r="C890">
            <v>4.032</v>
          </cell>
        </row>
        <row r="891">
          <cell r="C891">
            <v>4.24</v>
          </cell>
        </row>
        <row r="892">
          <cell r="C892">
            <v>3.758</v>
          </cell>
        </row>
        <row r="893">
          <cell r="C893">
            <v>3.292</v>
          </cell>
        </row>
        <row r="894">
          <cell r="C894">
            <v>4.253</v>
          </cell>
        </row>
        <row r="895">
          <cell r="C895">
            <v>4.727</v>
          </cell>
        </row>
        <row r="896">
          <cell r="C896">
            <v>4.337</v>
          </cell>
        </row>
        <row r="897">
          <cell r="C897">
            <v>3.965</v>
          </cell>
        </row>
        <row r="898">
          <cell r="C898">
            <v>3.49</v>
          </cell>
        </row>
        <row r="899">
          <cell r="C899">
            <v>3.407</v>
          </cell>
        </row>
        <row r="900">
          <cell r="C900">
            <v>2.776</v>
          </cell>
        </row>
        <row r="901">
          <cell r="C901">
            <v>4.379</v>
          </cell>
        </row>
        <row r="902">
          <cell r="C902">
            <v>4.428</v>
          </cell>
        </row>
        <row r="903">
          <cell r="C903">
            <v>3.86</v>
          </cell>
        </row>
        <row r="904">
          <cell r="C904">
            <v>4.277</v>
          </cell>
        </row>
        <row r="905">
          <cell r="C905">
            <v>3.754</v>
          </cell>
        </row>
        <row r="906">
          <cell r="C906">
            <v>3.675</v>
          </cell>
        </row>
        <row r="907">
          <cell r="C907">
            <v>3.382</v>
          </cell>
        </row>
        <row r="908">
          <cell r="C908">
            <v>3.657</v>
          </cell>
        </row>
        <row r="909">
          <cell r="C909">
            <v>3.673</v>
          </cell>
        </row>
        <row r="910">
          <cell r="C910">
            <v>3.636</v>
          </cell>
        </row>
        <row r="911">
          <cell r="C911">
            <v>3.784</v>
          </cell>
        </row>
        <row r="912">
          <cell r="C912">
            <v>3.76</v>
          </cell>
        </row>
        <row r="913">
          <cell r="C913">
            <v>3.503</v>
          </cell>
        </row>
        <row r="914">
          <cell r="C914">
            <v>3.329</v>
          </cell>
        </row>
        <row r="915">
          <cell r="C915">
            <v>3.716</v>
          </cell>
        </row>
        <row r="916">
          <cell r="C916">
            <v>3.638</v>
          </cell>
        </row>
        <row r="917">
          <cell r="C917">
            <v>3.673</v>
          </cell>
        </row>
        <row r="918">
          <cell r="C918">
            <v>3.882</v>
          </cell>
        </row>
        <row r="919">
          <cell r="C919">
            <v>3.975</v>
          </cell>
        </row>
        <row r="920">
          <cell r="C920">
            <v>3.975</v>
          </cell>
        </row>
        <row r="921">
          <cell r="C921">
            <v>3.744</v>
          </cell>
        </row>
        <row r="922">
          <cell r="C922">
            <v>3.38</v>
          </cell>
        </row>
        <row r="923">
          <cell r="C923">
            <v>3.581</v>
          </cell>
        </row>
        <row r="924">
          <cell r="C924">
            <v>3.819</v>
          </cell>
        </row>
        <row r="925">
          <cell r="C925">
            <v>3.805</v>
          </cell>
        </row>
        <row r="926">
          <cell r="C926">
            <v>3.917</v>
          </cell>
        </row>
        <row r="927">
          <cell r="C927">
            <v>3.967</v>
          </cell>
        </row>
        <row r="928">
          <cell r="C928">
            <v>3.441</v>
          </cell>
        </row>
        <row r="929">
          <cell r="C929">
            <v>3.185</v>
          </cell>
        </row>
        <row r="930">
          <cell r="C930">
            <v>4.257</v>
          </cell>
        </row>
        <row r="931">
          <cell r="C931">
            <v>4.3</v>
          </cell>
        </row>
        <row r="932">
          <cell r="C932">
            <v>4.501</v>
          </cell>
        </row>
        <row r="933">
          <cell r="C933">
            <v>4.324</v>
          </cell>
        </row>
        <row r="934">
          <cell r="C934">
            <v>3.978</v>
          </cell>
        </row>
        <row r="935">
          <cell r="C935">
            <v>3.782</v>
          </cell>
        </row>
        <row r="936">
          <cell r="C936">
            <v>3.415</v>
          </cell>
        </row>
        <row r="937">
          <cell r="C937">
            <v>3.918</v>
          </cell>
        </row>
        <row r="938">
          <cell r="C938">
            <v>3.743</v>
          </cell>
        </row>
        <row r="939">
          <cell r="C939">
            <v>3.949</v>
          </cell>
        </row>
        <row r="940">
          <cell r="C940">
            <v>4.406</v>
          </cell>
        </row>
        <row r="941">
          <cell r="C941">
            <v>4.178</v>
          </cell>
        </row>
        <row r="942">
          <cell r="C942">
            <v>3.756</v>
          </cell>
        </row>
        <row r="943">
          <cell r="C943">
            <v>3.51</v>
          </cell>
        </row>
        <row r="944">
          <cell r="C944">
            <v>3.626</v>
          </cell>
        </row>
        <row r="945">
          <cell r="C945">
            <v>4.605</v>
          </cell>
        </row>
        <row r="946">
          <cell r="C946">
            <v>4.026</v>
          </cell>
        </row>
        <row r="947">
          <cell r="C947">
            <v>3.784</v>
          </cell>
        </row>
        <row r="948">
          <cell r="C948">
            <v>3.792</v>
          </cell>
        </row>
        <row r="949">
          <cell r="C949">
            <v>3.827</v>
          </cell>
        </row>
        <row r="950">
          <cell r="C950">
            <v>3.485</v>
          </cell>
        </row>
        <row r="951">
          <cell r="C951">
            <v>3.667</v>
          </cell>
        </row>
        <row r="952">
          <cell r="C952">
            <v>3.543</v>
          </cell>
        </row>
        <row r="953">
          <cell r="C953">
            <v>3.411</v>
          </cell>
        </row>
        <row r="954">
          <cell r="C954">
            <v>3.404</v>
          </cell>
        </row>
        <row r="955">
          <cell r="C955">
            <v>3.459</v>
          </cell>
        </row>
        <row r="956">
          <cell r="C956">
            <v>3.822</v>
          </cell>
        </row>
        <row r="957">
          <cell r="C957">
            <v>3.446</v>
          </cell>
        </row>
        <row r="958">
          <cell r="C958">
            <v>3.607</v>
          </cell>
        </row>
        <row r="959">
          <cell r="C959">
            <v>3.588</v>
          </cell>
        </row>
        <row r="960">
          <cell r="C960">
            <v>3.014</v>
          </cell>
        </row>
        <row r="961">
          <cell r="C961">
            <v>3.385</v>
          </cell>
        </row>
        <row r="962">
          <cell r="C962">
            <v>3.499</v>
          </cell>
        </row>
        <row r="963">
          <cell r="C963">
            <v>3.658</v>
          </cell>
        </row>
        <row r="964">
          <cell r="C964">
            <v>3.321</v>
          </cell>
        </row>
        <row r="965">
          <cell r="C965">
            <v>3.504</v>
          </cell>
        </row>
        <row r="966">
          <cell r="C966">
            <v>3.322</v>
          </cell>
        </row>
        <row r="967">
          <cell r="C967">
            <v>3.475</v>
          </cell>
        </row>
        <row r="968">
          <cell r="C968">
            <v>3.422</v>
          </cell>
        </row>
        <row r="969">
          <cell r="C969">
            <v>3.388</v>
          </cell>
        </row>
        <row r="970">
          <cell r="C970">
            <v>3.098</v>
          </cell>
        </row>
        <row r="971">
          <cell r="C971">
            <v>2.988</v>
          </cell>
        </row>
        <row r="972">
          <cell r="C972">
            <v>3.612</v>
          </cell>
        </row>
        <row r="973">
          <cell r="C973">
            <v>3.58</v>
          </cell>
        </row>
        <row r="974">
          <cell r="C974">
            <v>3.522</v>
          </cell>
        </row>
        <row r="975">
          <cell r="C975">
            <v>3.415</v>
          </cell>
        </row>
        <row r="976">
          <cell r="C976">
            <v>3.601</v>
          </cell>
        </row>
        <row r="977">
          <cell r="C977">
            <v>3.614</v>
          </cell>
        </row>
        <row r="978">
          <cell r="C978">
            <v>3.353</v>
          </cell>
        </row>
        <row r="979">
          <cell r="C979">
            <v>3.642</v>
          </cell>
        </row>
        <row r="980">
          <cell r="C980">
            <v>3.527</v>
          </cell>
        </row>
        <row r="981">
          <cell r="C981">
            <v>3.545</v>
          </cell>
        </row>
        <row r="982">
          <cell r="C982">
            <v>3.729</v>
          </cell>
        </row>
        <row r="983">
          <cell r="C983">
            <v>3.741</v>
          </cell>
        </row>
        <row r="984">
          <cell r="C984">
            <v>3.723</v>
          </cell>
        </row>
        <row r="985">
          <cell r="C985">
            <v>3.511</v>
          </cell>
        </row>
        <row r="986">
          <cell r="C986">
            <v>3.702</v>
          </cell>
        </row>
        <row r="987">
          <cell r="C987">
            <v>3.475</v>
          </cell>
        </row>
        <row r="988">
          <cell r="C988">
            <v>3.604</v>
          </cell>
        </row>
        <row r="989">
          <cell r="C989">
            <v>3.783</v>
          </cell>
        </row>
        <row r="990">
          <cell r="C990">
            <v>3.673</v>
          </cell>
        </row>
        <row r="991">
          <cell r="C991">
            <v>3.515</v>
          </cell>
        </row>
        <row r="992">
          <cell r="C992">
            <v>3.298</v>
          </cell>
        </row>
        <row r="993">
          <cell r="C993">
            <v>3.937</v>
          </cell>
        </row>
        <row r="994">
          <cell r="C994">
            <v>3.478</v>
          </cell>
        </row>
        <row r="995">
          <cell r="C995">
            <v>3.651</v>
          </cell>
        </row>
        <row r="996">
          <cell r="C996">
            <v>3.851</v>
          </cell>
        </row>
        <row r="997">
          <cell r="C997">
            <v>3.813</v>
          </cell>
        </row>
        <row r="998">
          <cell r="C998">
            <v>3.647</v>
          </cell>
        </row>
        <row r="999">
          <cell r="C999">
            <v>3.376</v>
          </cell>
        </row>
        <row r="1000">
          <cell r="C1000">
            <v>3.819</v>
          </cell>
        </row>
        <row r="1001">
          <cell r="C1001">
            <v>3.612</v>
          </cell>
        </row>
        <row r="1002">
          <cell r="C1002">
            <v>3.416</v>
          </cell>
        </row>
        <row r="1003">
          <cell r="C1003">
            <v>3.434</v>
          </cell>
        </row>
        <row r="1004">
          <cell r="C1004">
            <v>3.652</v>
          </cell>
        </row>
        <row r="1005">
          <cell r="C1005">
            <v>3.482</v>
          </cell>
        </row>
        <row r="1006">
          <cell r="C1006">
            <v>2.809</v>
          </cell>
        </row>
        <row r="1099">
          <cell r="C1099">
            <v>6.7</v>
          </cell>
        </row>
        <row r="1100">
          <cell r="C1100">
            <v>6.846</v>
          </cell>
        </row>
        <row r="1101">
          <cell r="C1101">
            <v>6.821</v>
          </cell>
        </row>
        <row r="1102">
          <cell r="C1102">
            <v>7.536</v>
          </cell>
        </row>
        <row r="1103">
          <cell r="C1103">
            <v>6.813</v>
          </cell>
        </row>
        <row r="1104">
          <cell r="C1104">
            <v>6.116</v>
          </cell>
        </row>
        <row r="1105">
          <cell r="C1105">
            <v>7.385</v>
          </cell>
        </row>
        <row r="1106">
          <cell r="C1106">
            <v>7.562</v>
          </cell>
        </row>
        <row r="1107">
          <cell r="C1107">
            <v>7.476</v>
          </cell>
        </row>
        <row r="1108">
          <cell r="C1108">
            <v>6.968</v>
          </cell>
        </row>
        <row r="1109">
          <cell r="C1109">
            <v>6.66</v>
          </cell>
        </row>
        <row r="1110">
          <cell r="C1110">
            <v>6.488</v>
          </cell>
        </row>
        <row r="1111">
          <cell r="C1111">
            <v>6.42</v>
          </cell>
        </row>
        <row r="1112">
          <cell r="C1112">
            <v>7.555</v>
          </cell>
        </row>
        <row r="1113">
          <cell r="C1113">
            <v>6.852</v>
          </cell>
        </row>
        <row r="1114">
          <cell r="C1114">
            <v>6.259</v>
          </cell>
        </row>
        <row r="1115">
          <cell r="C1115">
            <v>6.296</v>
          </cell>
        </row>
        <row r="1116">
          <cell r="C1116">
            <v>6.878</v>
          </cell>
        </row>
        <row r="1117">
          <cell r="C1117">
            <v>6.85</v>
          </cell>
        </row>
        <row r="1118">
          <cell r="C1118">
            <v>6.733</v>
          </cell>
        </row>
        <row r="1119">
          <cell r="C1119">
            <v>6.995</v>
          </cell>
        </row>
        <row r="1120">
          <cell r="C1120">
            <v>6.702</v>
          </cell>
        </row>
        <row r="1121">
          <cell r="C1121">
            <v>7.271</v>
          </cell>
        </row>
        <row r="1122">
          <cell r="C1122">
            <v>6.796</v>
          </cell>
        </row>
        <row r="1123">
          <cell r="C1123">
            <v>6.684</v>
          </cell>
        </row>
        <row r="1124">
          <cell r="C1124">
            <v>7.077</v>
          </cell>
        </row>
        <row r="1125">
          <cell r="C1125">
            <v>7.362</v>
          </cell>
        </row>
        <row r="1126">
          <cell r="C1126">
            <v>7.99</v>
          </cell>
        </row>
        <row r="1127">
          <cell r="C1127">
            <v>8.213</v>
          </cell>
        </row>
        <row r="1128">
          <cell r="C1128">
            <v>7.375</v>
          </cell>
        </row>
        <row r="1129">
          <cell r="C1129">
            <v>8.012</v>
          </cell>
        </row>
        <row r="1130">
          <cell r="C1130">
            <v>6.953</v>
          </cell>
        </row>
        <row r="1131">
          <cell r="C1131">
            <v>6.734</v>
          </cell>
        </row>
        <row r="1132">
          <cell r="C1132">
            <v>6.386</v>
          </cell>
        </row>
        <row r="1133">
          <cell r="C1133">
            <v>6.51</v>
          </cell>
        </row>
        <row r="1134">
          <cell r="C1134">
            <v>6.718</v>
          </cell>
        </row>
        <row r="1135">
          <cell r="C1135">
            <v>7.233</v>
          </cell>
        </row>
        <row r="1136">
          <cell r="C1136">
            <v>7.02</v>
          </cell>
        </row>
        <row r="1137">
          <cell r="C1137">
            <v>7.308</v>
          </cell>
        </row>
        <row r="1138">
          <cell r="C1138">
            <v>6.792</v>
          </cell>
        </row>
        <row r="1139">
          <cell r="C1139">
            <v>6.605</v>
          </cell>
        </row>
        <row r="1140">
          <cell r="C1140">
            <v>7.104</v>
          </cell>
        </row>
        <row r="1141">
          <cell r="C1141">
            <v>7.046</v>
          </cell>
        </row>
        <row r="1142">
          <cell r="C1142">
            <v>6.735</v>
          </cell>
        </row>
        <row r="1143">
          <cell r="C1143">
            <v>6.404</v>
          </cell>
        </row>
        <row r="1144">
          <cell r="C1144">
            <v>7.407</v>
          </cell>
        </row>
        <row r="1145">
          <cell r="C1145">
            <v>6.589</v>
          </cell>
        </row>
        <row r="1146">
          <cell r="C1146">
            <v>6.438</v>
          </cell>
        </row>
        <row r="1147">
          <cell r="C1147">
            <v>7.029</v>
          </cell>
        </row>
        <row r="1148">
          <cell r="C1148">
            <v>6.95</v>
          </cell>
        </row>
        <row r="1149">
          <cell r="C1149">
            <v>7.93</v>
          </cell>
        </row>
        <row r="1150">
          <cell r="C1150">
            <v>8.078</v>
          </cell>
        </row>
        <row r="1151">
          <cell r="C1151">
            <v>6.961</v>
          </cell>
        </row>
        <row r="1152">
          <cell r="C1152">
            <v>6.532</v>
          </cell>
        </row>
        <row r="1153">
          <cell r="C1153">
            <v>6.239</v>
          </cell>
        </row>
        <row r="1154">
          <cell r="C1154">
            <v>7.428</v>
          </cell>
        </row>
        <row r="1155">
          <cell r="C1155">
            <v>6.417</v>
          </cell>
        </row>
        <row r="1156">
          <cell r="C1156">
            <v>6.332</v>
          </cell>
        </row>
        <row r="1157">
          <cell r="C1157">
            <v>6.417</v>
          </cell>
        </row>
        <row r="1158">
          <cell r="C1158">
            <v>6.429</v>
          </cell>
        </row>
        <row r="1159">
          <cell r="C1159">
            <v>6.142</v>
          </cell>
        </row>
        <row r="1160">
          <cell r="C1160">
            <v>5.856</v>
          </cell>
        </row>
        <row r="1161">
          <cell r="C1161">
            <v>6.304</v>
          </cell>
        </row>
        <row r="1162">
          <cell r="C1162">
            <v>5.812</v>
          </cell>
        </row>
        <row r="1163">
          <cell r="C1163">
            <v>5.653</v>
          </cell>
        </row>
        <row r="1164">
          <cell r="C1164">
            <v>5.943</v>
          </cell>
        </row>
        <row r="1165">
          <cell r="C1165">
            <v>6.572</v>
          </cell>
        </row>
        <row r="1166">
          <cell r="C1166">
            <v>6.049</v>
          </cell>
        </row>
        <row r="1167">
          <cell r="C1167">
            <v>5.846</v>
          </cell>
        </row>
        <row r="1168">
          <cell r="C1168">
            <v>5.942</v>
          </cell>
        </row>
        <row r="1169">
          <cell r="C1169">
            <v>5.754</v>
          </cell>
        </row>
        <row r="1170">
          <cell r="C1170">
            <v>6.231</v>
          </cell>
        </row>
        <row r="1171">
          <cell r="C1171">
            <v>6.575</v>
          </cell>
        </row>
        <row r="1172">
          <cell r="C1172">
            <v>6.673</v>
          </cell>
        </row>
        <row r="1173">
          <cell r="C1173">
            <v>5.778</v>
          </cell>
        </row>
        <row r="1174">
          <cell r="C1174">
            <v>5.454</v>
          </cell>
        </row>
        <row r="1175">
          <cell r="C1175">
            <v>6.529</v>
          </cell>
        </row>
        <row r="1176">
          <cell r="C1176">
            <v>6.316</v>
          </cell>
        </row>
        <row r="1177">
          <cell r="C1177">
            <v>5.87</v>
          </cell>
        </row>
        <row r="1178">
          <cell r="C1178">
            <v>5.719</v>
          </cell>
        </row>
        <row r="1179">
          <cell r="C1179">
            <v>5.531</v>
          </cell>
        </row>
        <row r="1180">
          <cell r="C1180">
            <v>5.361</v>
          </cell>
        </row>
        <row r="1181">
          <cell r="C1181">
            <v>5.306</v>
          </cell>
        </row>
        <row r="1182">
          <cell r="C1182">
            <v>5.584</v>
          </cell>
        </row>
        <row r="1183">
          <cell r="C1183">
            <v>6.019</v>
          </cell>
        </row>
        <row r="1184">
          <cell r="C1184">
            <v>5.68</v>
          </cell>
        </row>
        <row r="1185">
          <cell r="C1185">
            <v>5.337</v>
          </cell>
        </row>
        <row r="1186">
          <cell r="C1186">
            <v>6.186</v>
          </cell>
        </row>
        <row r="1187">
          <cell r="C1187">
            <v>5.969</v>
          </cell>
        </row>
        <row r="1188">
          <cell r="C1188">
            <v>5.295</v>
          </cell>
        </row>
        <row r="1189">
          <cell r="C1189">
            <v>5.606</v>
          </cell>
        </row>
        <row r="1190">
          <cell r="C1190">
            <v>5.817</v>
          </cell>
        </row>
        <row r="1191">
          <cell r="C1191">
            <v>6.009</v>
          </cell>
        </row>
        <row r="1192">
          <cell r="C1192">
            <v>6.095</v>
          </cell>
        </row>
        <row r="1193">
          <cell r="C1193">
            <v>6.037</v>
          </cell>
        </row>
        <row r="1194">
          <cell r="C1194">
            <v>5.886</v>
          </cell>
        </row>
        <row r="1195">
          <cell r="C1195">
            <v>5.703</v>
          </cell>
        </row>
        <row r="1196">
          <cell r="C1196">
            <v>5.534</v>
          </cell>
        </row>
        <row r="1197">
          <cell r="C1197">
            <v>5.378</v>
          </cell>
        </row>
        <row r="1198">
          <cell r="C1198">
            <v>5.634</v>
          </cell>
        </row>
        <row r="1199">
          <cell r="C1199">
            <v>5.609</v>
          </cell>
        </row>
        <row r="1200">
          <cell r="C1200">
            <v>5.435</v>
          </cell>
        </row>
        <row r="1201">
          <cell r="C1201">
            <v>5.53</v>
          </cell>
        </row>
        <row r="1202">
          <cell r="C1202">
            <v>5.24</v>
          </cell>
        </row>
        <row r="1203">
          <cell r="C1203">
            <v>5.931</v>
          </cell>
        </row>
        <row r="1204">
          <cell r="C1204">
            <v>6.018</v>
          </cell>
        </row>
        <row r="1205">
          <cell r="C1205">
            <v>5.64</v>
          </cell>
        </row>
        <row r="1206">
          <cell r="C1206">
            <v>5.481</v>
          </cell>
        </row>
        <row r="1207">
          <cell r="C1207">
            <v>5.483</v>
          </cell>
        </row>
        <row r="1208">
          <cell r="C1208">
            <v>5.561</v>
          </cell>
        </row>
        <row r="1209">
          <cell r="C1209">
            <v>5.266</v>
          </cell>
        </row>
        <row r="1210">
          <cell r="C1210">
            <v>5.471</v>
          </cell>
        </row>
        <row r="1211">
          <cell r="C1211">
            <v>5.565</v>
          </cell>
        </row>
        <row r="1212">
          <cell r="C1212">
            <v>5.739</v>
          </cell>
        </row>
        <row r="1213">
          <cell r="C1213">
            <v>5.803</v>
          </cell>
        </row>
        <row r="1214">
          <cell r="C1214">
            <v>5.636</v>
          </cell>
        </row>
        <row r="1215">
          <cell r="C1215">
            <v>5.641</v>
          </cell>
        </row>
        <row r="1216">
          <cell r="C1216">
            <v>5.392</v>
          </cell>
        </row>
        <row r="1217">
          <cell r="C1217">
            <v>5.342</v>
          </cell>
        </row>
        <row r="1218">
          <cell r="C1218">
            <v>5.34</v>
          </cell>
        </row>
        <row r="1219">
          <cell r="C1219">
            <v>5.309</v>
          </cell>
        </row>
        <row r="1220">
          <cell r="C1220">
            <v>5.277</v>
          </cell>
        </row>
        <row r="1221">
          <cell r="C1221">
            <v>5.647</v>
          </cell>
        </row>
        <row r="1222">
          <cell r="C1222">
            <v>5.815</v>
          </cell>
        </row>
        <row r="1223">
          <cell r="C1223">
            <v>5.549</v>
          </cell>
        </row>
        <row r="1224">
          <cell r="C1224">
            <v>5.943</v>
          </cell>
        </row>
        <row r="1225">
          <cell r="C1225">
            <v>6.109</v>
          </cell>
        </row>
        <row r="1226">
          <cell r="C1226">
            <v>5.856</v>
          </cell>
        </row>
        <row r="1227">
          <cell r="C1227">
            <v>5.588</v>
          </cell>
        </row>
        <row r="1228">
          <cell r="C1228">
            <v>5.742</v>
          </cell>
        </row>
        <row r="1229">
          <cell r="C1229">
            <v>5.394</v>
          </cell>
        </row>
        <row r="1230">
          <cell r="C1230">
            <v>5.367</v>
          </cell>
        </row>
        <row r="1231">
          <cell r="C1231">
            <v>5.776</v>
          </cell>
        </row>
        <row r="1232">
          <cell r="C1232">
            <v>5.768</v>
          </cell>
        </row>
        <row r="1233">
          <cell r="C1233">
            <v>5.592</v>
          </cell>
        </row>
        <row r="1234">
          <cell r="C1234">
            <v>5.556</v>
          </cell>
        </row>
        <row r="1235">
          <cell r="C1235">
            <v>5.646</v>
          </cell>
        </row>
        <row r="1236">
          <cell r="C1236">
            <v>5.554</v>
          </cell>
        </row>
        <row r="1237">
          <cell r="C1237">
            <v>5.361</v>
          </cell>
        </row>
        <row r="1238">
          <cell r="C1238">
            <v>5.326</v>
          </cell>
        </row>
        <row r="1239">
          <cell r="C1239">
            <v>5.348</v>
          </cell>
        </row>
        <row r="1240">
          <cell r="C1240">
            <v>5.698</v>
          </cell>
        </row>
        <row r="1241">
          <cell r="C1241">
            <v>5.646</v>
          </cell>
        </row>
        <row r="1242">
          <cell r="C1242">
            <v>5.428</v>
          </cell>
        </row>
        <row r="1243">
          <cell r="C1243">
            <v>5.874</v>
          </cell>
        </row>
        <row r="1244">
          <cell r="C1244">
            <v>5.565</v>
          </cell>
        </row>
        <row r="1245">
          <cell r="C1245">
            <v>5.742</v>
          </cell>
        </row>
        <row r="1246">
          <cell r="C1246">
            <v>5.786</v>
          </cell>
        </row>
        <row r="1247">
          <cell r="C1247">
            <v>5.472</v>
          </cell>
        </row>
        <row r="1248">
          <cell r="C1248">
            <v>5.536</v>
          </cell>
        </row>
        <row r="1249">
          <cell r="C1249">
            <v>5.767</v>
          </cell>
        </row>
        <row r="1250">
          <cell r="C1250">
            <v>5.738</v>
          </cell>
        </row>
        <row r="1251">
          <cell r="C1251">
            <v>5.808</v>
          </cell>
        </row>
        <row r="1252">
          <cell r="C1252">
            <v>5.941</v>
          </cell>
        </row>
        <row r="1253">
          <cell r="C1253">
            <v>5.792</v>
          </cell>
        </row>
        <row r="1254">
          <cell r="C1254">
            <v>5.69</v>
          </cell>
        </row>
        <row r="1255">
          <cell r="C1255">
            <v>5.731</v>
          </cell>
        </row>
        <row r="1256">
          <cell r="C1256">
            <v>5.569</v>
          </cell>
        </row>
        <row r="1257">
          <cell r="C1257">
            <v>5.446</v>
          </cell>
        </row>
        <row r="1258">
          <cell r="C1258">
            <v>5.051</v>
          </cell>
        </row>
        <row r="1259">
          <cell r="C1259">
            <v>5.704</v>
          </cell>
        </row>
        <row r="1260">
          <cell r="C1260">
            <v>5.862</v>
          </cell>
        </row>
        <row r="1261">
          <cell r="C1261">
            <v>5.762</v>
          </cell>
        </row>
        <row r="1262">
          <cell r="C1262">
            <v>5.325</v>
          </cell>
        </row>
        <row r="1263">
          <cell r="C1263">
            <v>5.629</v>
          </cell>
        </row>
        <row r="1264">
          <cell r="C1264">
            <v>5.579</v>
          </cell>
        </row>
        <row r="1265">
          <cell r="C1265">
            <v>5.335</v>
          </cell>
        </row>
        <row r="1266">
          <cell r="C1266">
            <v>5.548</v>
          </cell>
        </row>
        <row r="1267">
          <cell r="C1267">
            <v>5.474</v>
          </cell>
        </row>
        <row r="1268">
          <cell r="C1268">
            <v>5.824</v>
          </cell>
        </row>
        <row r="1269">
          <cell r="C1269">
            <v>5.835</v>
          </cell>
        </row>
        <row r="1270">
          <cell r="C1270">
            <v>5.946</v>
          </cell>
        </row>
        <row r="1271">
          <cell r="C1271">
            <v>6.023</v>
          </cell>
        </row>
        <row r="1272">
          <cell r="C1272">
            <v>5.862</v>
          </cell>
        </row>
        <row r="1273">
          <cell r="C1273">
            <v>6.141</v>
          </cell>
        </row>
        <row r="1274">
          <cell r="C1274">
            <v>6.067</v>
          </cell>
        </row>
        <row r="1275">
          <cell r="C1275">
            <v>6.144</v>
          </cell>
        </row>
        <row r="1276">
          <cell r="C1276">
            <v>6.431</v>
          </cell>
        </row>
        <row r="1277">
          <cell r="C1277">
            <v>6.283</v>
          </cell>
        </row>
        <row r="1278">
          <cell r="C1278">
            <v>6.339</v>
          </cell>
        </row>
        <row r="1279">
          <cell r="C1279">
            <v>5.987</v>
          </cell>
        </row>
        <row r="1280">
          <cell r="C1280">
            <v>6.879</v>
          </cell>
        </row>
        <row r="1281">
          <cell r="C1281">
            <v>6.921</v>
          </cell>
        </row>
        <row r="1282">
          <cell r="C1282">
            <v>6.843</v>
          </cell>
        </row>
        <row r="1283">
          <cell r="C1283">
            <v>6.865</v>
          </cell>
        </row>
        <row r="1284">
          <cell r="C1284">
            <v>7.025</v>
          </cell>
        </row>
        <row r="1285">
          <cell r="C1285">
            <v>6.672</v>
          </cell>
        </row>
        <row r="1286">
          <cell r="C1286">
            <v>6.488</v>
          </cell>
        </row>
        <row r="1287">
          <cell r="C1287">
            <v>6.925</v>
          </cell>
        </row>
        <row r="1288">
          <cell r="C1288">
            <v>7.271</v>
          </cell>
        </row>
        <row r="1289">
          <cell r="C1289">
            <v>7.229</v>
          </cell>
        </row>
        <row r="1290">
          <cell r="C1290">
            <v>7.197</v>
          </cell>
        </row>
        <row r="1291">
          <cell r="C1291">
            <v>6.854</v>
          </cell>
        </row>
        <row r="1292">
          <cell r="C1292">
            <v>6.676</v>
          </cell>
        </row>
        <row r="1293">
          <cell r="C1293">
            <v>6.43</v>
          </cell>
        </row>
        <row r="1294">
          <cell r="C1294">
            <v>6.747</v>
          </cell>
        </row>
        <row r="1295">
          <cell r="C1295">
            <v>6.702</v>
          </cell>
        </row>
        <row r="1296">
          <cell r="C1296">
            <v>6.586</v>
          </cell>
        </row>
        <row r="1297">
          <cell r="C1297">
            <v>6.383</v>
          </cell>
        </row>
        <row r="1298">
          <cell r="C1298">
            <v>6.688</v>
          </cell>
        </row>
        <row r="1299">
          <cell r="C1299">
            <v>6.678</v>
          </cell>
        </row>
        <row r="1300">
          <cell r="C1300">
            <v>6.717</v>
          </cell>
        </row>
        <row r="1301">
          <cell r="C1301">
            <v>6.535</v>
          </cell>
        </row>
        <row r="1302">
          <cell r="C1302">
            <v>6.864</v>
          </cell>
        </row>
        <row r="1303">
          <cell r="C1303">
            <v>6.867</v>
          </cell>
        </row>
        <row r="1304">
          <cell r="C1304">
            <v>6.877</v>
          </cell>
        </row>
        <row r="1305">
          <cell r="C1305">
            <v>6.52</v>
          </cell>
        </row>
        <row r="1306">
          <cell r="C1306">
            <v>6.77</v>
          </cell>
        </row>
        <row r="1307">
          <cell r="C1307">
            <v>6.674</v>
          </cell>
        </row>
        <row r="1308">
          <cell r="C1308">
            <v>7.02</v>
          </cell>
        </row>
        <row r="1309">
          <cell r="C1309">
            <v>7.277</v>
          </cell>
        </row>
        <row r="1310">
          <cell r="C1310">
            <v>7.071</v>
          </cell>
        </row>
        <row r="1311">
          <cell r="C1311">
            <v>7.013</v>
          </cell>
        </row>
        <row r="1312">
          <cell r="C1312">
            <v>6.838</v>
          </cell>
        </row>
        <row r="1313">
          <cell r="C1313">
            <v>6.906</v>
          </cell>
        </row>
        <row r="1314">
          <cell r="C1314">
            <v>6.735</v>
          </cell>
        </row>
        <row r="1315">
          <cell r="C1315">
            <v>7.199</v>
          </cell>
        </row>
        <row r="1316">
          <cell r="C1316">
            <v>7.416</v>
          </cell>
        </row>
        <row r="1317">
          <cell r="C1317">
            <v>7.578</v>
          </cell>
        </row>
        <row r="1318">
          <cell r="C1318">
            <v>7.092</v>
          </cell>
        </row>
        <row r="1319">
          <cell r="C1319">
            <v>6.909</v>
          </cell>
        </row>
        <row r="1320">
          <cell r="C1320">
            <v>6.735</v>
          </cell>
        </row>
        <row r="1321">
          <cell r="C1321">
            <v>6.88</v>
          </cell>
        </row>
        <row r="1322">
          <cell r="C1322">
            <v>6.814</v>
          </cell>
        </row>
        <row r="1323">
          <cell r="C1323">
            <v>6.709</v>
          </cell>
        </row>
        <row r="1324">
          <cell r="C1324">
            <v>6.856</v>
          </cell>
        </row>
        <row r="1325">
          <cell r="C1325">
            <v>6.734</v>
          </cell>
        </row>
        <row r="1326">
          <cell r="C1326">
            <v>6.721</v>
          </cell>
        </row>
        <row r="1327">
          <cell r="C1327">
            <v>6.938</v>
          </cell>
        </row>
        <row r="1328">
          <cell r="C1328">
            <v>6.914</v>
          </cell>
        </row>
        <row r="1329">
          <cell r="C1329">
            <v>6.763</v>
          </cell>
        </row>
        <row r="1330">
          <cell r="C1330">
            <v>6.762</v>
          </cell>
        </row>
        <row r="1331">
          <cell r="C1331">
            <v>6.913</v>
          </cell>
        </row>
        <row r="1332">
          <cell r="C1332">
            <v>7.054</v>
          </cell>
        </row>
        <row r="1333">
          <cell r="C1333">
            <v>6.714</v>
          </cell>
        </row>
        <row r="1334">
          <cell r="C1334">
            <v>6.632</v>
          </cell>
        </row>
        <row r="1335">
          <cell r="C1335">
            <v>6.614</v>
          </cell>
        </row>
        <row r="1336">
          <cell r="C1336">
            <v>7.189</v>
          </cell>
        </row>
        <row r="1337">
          <cell r="C1337">
            <v>7.377</v>
          </cell>
        </row>
        <row r="1338">
          <cell r="C1338">
            <v>7.466</v>
          </cell>
        </row>
        <row r="1339">
          <cell r="C1339">
            <v>7.554</v>
          </cell>
        </row>
        <row r="1340">
          <cell r="C1340">
            <v>7.455</v>
          </cell>
        </row>
        <row r="1341">
          <cell r="C1341">
            <v>7.586</v>
          </cell>
        </row>
        <row r="1342">
          <cell r="C1342">
            <v>7.259</v>
          </cell>
        </row>
        <row r="1343">
          <cell r="C1343">
            <v>7.928</v>
          </cell>
        </row>
        <row r="1344">
          <cell r="C1344">
            <v>7.811</v>
          </cell>
        </row>
        <row r="1345">
          <cell r="C1345">
            <v>7.739</v>
          </cell>
        </row>
        <row r="1346">
          <cell r="C1346">
            <v>7.752</v>
          </cell>
        </row>
        <row r="1347">
          <cell r="C1347">
            <v>6.988</v>
          </cell>
        </row>
        <row r="1348">
          <cell r="C1348">
            <v>7.627</v>
          </cell>
        </row>
        <row r="1349">
          <cell r="C1349">
            <v>7.483</v>
          </cell>
        </row>
        <row r="1350">
          <cell r="C1350">
            <v>7.657</v>
          </cell>
        </row>
        <row r="1351">
          <cell r="C1351">
            <v>7.499</v>
          </cell>
        </row>
        <row r="1352">
          <cell r="C1352">
            <v>7.965</v>
          </cell>
        </row>
        <row r="1353">
          <cell r="C1353">
            <v>7.442</v>
          </cell>
        </row>
        <row r="1354">
          <cell r="C1354">
            <v>7.253</v>
          </cell>
        </row>
        <row r="1355">
          <cell r="C1355">
            <v>6.898</v>
          </cell>
        </row>
        <row r="1356">
          <cell r="C1356">
            <v>6.616</v>
          </cell>
        </row>
        <row r="1357">
          <cell r="C1357">
            <v>7.388</v>
          </cell>
        </row>
        <row r="1358">
          <cell r="C1358">
            <v>7.507</v>
          </cell>
        </row>
        <row r="1359">
          <cell r="C1359">
            <v>7.424</v>
          </cell>
        </row>
        <row r="1360">
          <cell r="C1360">
            <v>7.437</v>
          </cell>
        </row>
        <row r="1361">
          <cell r="C1361">
            <v>7.332</v>
          </cell>
        </row>
        <row r="1362">
          <cell r="C1362">
            <v>7.045</v>
          </cell>
        </row>
        <row r="1363">
          <cell r="C1363">
            <v>6.833</v>
          </cell>
        </row>
        <row r="1364">
          <cell r="C1364">
            <v>7.123</v>
          </cell>
        </row>
        <row r="1365">
          <cell r="C1365">
            <v>6.877</v>
          </cell>
        </row>
        <row r="1366">
          <cell r="C1366">
            <v>6.843</v>
          </cell>
        </row>
        <row r="1367">
          <cell r="C1367">
            <v>7.054</v>
          </cell>
        </row>
        <row r="1368">
          <cell r="C1368">
            <v>7.061</v>
          </cell>
        </row>
        <row r="1369">
          <cell r="C1369">
            <v>6.977</v>
          </cell>
        </row>
        <row r="1370">
          <cell r="C1370">
            <v>7.047</v>
          </cell>
        </row>
        <row r="1371">
          <cell r="C1371">
            <v>7.366</v>
          </cell>
        </row>
        <row r="1372">
          <cell r="C1372">
            <v>7.112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XAS"/>
      <sheetName val="POSIÇÃO_TESOURARIA"/>
      <sheetName val="POSIÇÃO_EMPRESTIMOS"/>
      <sheetName val="POSIÇÃO_GLPS"/>
      <sheetName val="POS_CGD_18OUT0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Operating_Prof"/>
      <sheetName val="Operating_ing_Prof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P&amp;L_2"/>
      <sheetName val="P&amp;L_Ing_2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DR GALP ENERGIA 3Q"/>
      <sheetName val="DR GALP ENERGIA4Q"/>
      <sheetName val="DR trim Galp Energia"/>
      <sheetName val="DR Galp Energia_Dez"/>
      <sheetName val="Bal Galp Energia_2q"/>
      <sheetName val="Bal Galp Energia_4q"/>
      <sheetName val="EP 2007 vs 2006"/>
      <sheetName val="EP Set.07"/>
      <sheetName val="EP Jun.07"/>
      <sheetName val="Cash Flow_1q "/>
      <sheetName val="Resumo_mil Euros rc"/>
      <sheetName val="Resumo_3 Trim rp"/>
      <sheetName val="Resumo_3 Trim"/>
      <sheetName val="Resumo_mil Euros (2)"/>
      <sheetName val="Balanço Sintético_1Q"/>
      <sheetName val="Balanço Sintético_2Q"/>
      <sheetName val="Volumesgalp"/>
      <sheetName val="Volumesgalp_ing"/>
      <sheetName val="Ajustamentos Replacement_trim"/>
      <sheetName val="Ajustamentos Replacement_dez"/>
      <sheetName val="Transgas_9M"/>
      <sheetName val="Transgas_12M"/>
      <sheetName val="GN Anual_9"/>
      <sheetName val="GN_12"/>
      <sheetName val="HH"/>
      <sheetName val="MR anual"/>
      <sheetName val="Mr trimestral"/>
      <sheetName val="MR Mensal"/>
      <sheetName val="Eur_USd"/>
      <sheetName val="bRENT"/>
      <sheetName val="balançonassas"/>
      <sheetName val="Sheet4"/>
      <sheetName val="ROT"/>
      <sheetName val="dia"/>
      <sheetName val="yeild"/>
      <sheetName val="Produção 2006-Equity"/>
      <sheetName val="Produção 2006-Working"/>
      <sheetName val="Produção 2007_Equity (2)"/>
      <sheetName val="Produção 2007_Working (2)"/>
      <sheetName val="2007"/>
      <sheetName val="KPI's_Power"/>
      <sheetName val="Sheet1"/>
      <sheetName val="2006"/>
      <sheetName val="Template Cálculo real (2)"/>
    </sheetNames>
    <sheetDataSet>
      <sheetData sheetId="7">
        <row r="18">
          <cell r="A18">
            <v>-10.65014788000002</v>
          </cell>
          <cell r="B18">
            <v>0</v>
          </cell>
          <cell r="C18">
            <v>-10.65014788000002</v>
          </cell>
          <cell r="D18">
            <v>3.476049653720291</v>
          </cell>
          <cell r="E18">
            <v>-7.174098226279729</v>
          </cell>
        </row>
      </sheetData>
      <sheetData sheetId="67">
        <row r="135">
          <cell r="F135">
            <v>54229.691</v>
          </cell>
          <cell r="G135">
            <v>46773.212</v>
          </cell>
          <cell r="H135">
            <v>52127.721</v>
          </cell>
          <cell r="I135">
            <v>49166.991</v>
          </cell>
          <cell r="J135">
            <v>35490.117000000006</v>
          </cell>
          <cell r="K135">
            <v>40703.335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EQpat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major holdings"/>
      <sheetName val="major holdings_ING"/>
      <sheetName val="Cash Flow_1q "/>
      <sheetName val="EP Mar.07"/>
      <sheetName val="EP Jun.07"/>
      <sheetName val="Resumo_mil Euros rc"/>
      <sheetName val="Resumo_3 Trim rp"/>
      <sheetName val="Resumo_3 Trim"/>
      <sheetName val="DR GALP ENERGIA 1Q"/>
      <sheetName val="DR trim Galp Energia"/>
      <sheetName val="DR Galp Energia_Ges_Sem"/>
      <sheetName val="Balanço Sintético_1Q"/>
      <sheetName val="Balanço Sintético_2Q"/>
      <sheetName val="Bal Galp Energia_1q"/>
      <sheetName val="Bal Galp Energia_2q"/>
      <sheetName val="DR GALP ENERGIA2Q"/>
      <sheetName val="Resultados EP (2)"/>
      <sheetName val="Sheet2"/>
      <sheetName val="Sheet1 (2)"/>
      <sheetName val="Pressrelease"/>
      <sheetName val="Volumesgalp"/>
      <sheetName val="Volumesgalp_ing"/>
      <sheetName val="Ajustamentos Replacement_trim"/>
      <sheetName val="Ajustamentos ReplacementSem"/>
      <sheetName val="Resumo_mil Euros (2)"/>
      <sheetName val="Transgas_trim"/>
      <sheetName val="Transgas_sem"/>
      <sheetName val="GN Anual_trim"/>
      <sheetName val="GN_sem"/>
      <sheetName val="HH"/>
      <sheetName val="MR anual"/>
      <sheetName val="Mr trimestral"/>
      <sheetName val="MR Mensal"/>
      <sheetName val="bRENT"/>
      <sheetName val="balançonassas"/>
      <sheetName val="Sheet4"/>
      <sheetName val="ROT"/>
      <sheetName val="dia"/>
      <sheetName val="yeild"/>
      <sheetName val="Produção 2006-Equity"/>
      <sheetName val="Produção 2006-Working"/>
      <sheetName val="Produção 2007_Equity (2)"/>
      <sheetName val="Produção 2007_Working (2)"/>
      <sheetName val="Sheet1"/>
    </sheetNames>
    <sheetDataSet>
      <sheetData sheetId="26">
        <row r="32">
          <cell r="F32">
            <v>186145.4083283753</v>
          </cell>
          <cell r="G32">
            <v>186145.4083283753</v>
          </cell>
        </row>
        <row r="37">
          <cell r="F37">
            <v>311597.0673700008</v>
          </cell>
          <cell r="G37">
            <v>303263.07094372116</v>
          </cell>
        </row>
        <row r="38">
          <cell r="F38">
            <v>-74096.64885</v>
          </cell>
          <cell r="G38">
            <v>-71513.394128125</v>
          </cell>
        </row>
        <row r="41">
          <cell r="F41">
            <v>-155530.62637612532</v>
          </cell>
          <cell r="G41">
            <v>-155530.62637612532</v>
          </cell>
        </row>
      </sheetData>
      <sheetData sheetId="30">
        <row r="45">
          <cell r="H45">
            <v>152450.55098</v>
          </cell>
        </row>
        <row r="66">
          <cell r="H66">
            <v>2180148.99793</v>
          </cell>
        </row>
        <row r="70">
          <cell r="H70">
            <v>282824.4757799999</v>
          </cell>
        </row>
        <row r="71">
          <cell r="H71">
            <v>225772.4484</v>
          </cell>
        </row>
        <row r="81">
          <cell r="H81">
            <v>332759.51322</v>
          </cell>
        </row>
        <row r="82">
          <cell r="H82">
            <v>20434.87952</v>
          </cell>
        </row>
      </sheetData>
      <sheetData sheetId="31">
        <row r="45">
          <cell r="H45">
            <v>181329.15623</v>
          </cell>
        </row>
        <row r="70">
          <cell r="H70">
            <v>273436.17132</v>
          </cell>
        </row>
        <row r="71">
          <cell r="H71">
            <v>225772.4484</v>
          </cell>
        </row>
        <row r="81">
          <cell r="H81">
            <v>599707.11784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7:E26"/>
  <sheetViews>
    <sheetView showGridLines="0" view="pageBreakPreview" zoomScale="130" zoomScaleSheetLayoutView="130" workbookViewId="0" topLeftCell="A1">
      <selection activeCell="C8" sqref="C8"/>
    </sheetView>
  </sheetViews>
  <sheetFormatPr defaultColWidth="9.140625" defaultRowHeight="12.75"/>
  <cols>
    <col min="1" max="1" width="2.8515625" style="29" customWidth="1"/>
    <col min="2" max="5" width="9.140625" style="29" customWidth="1"/>
    <col min="6" max="6" width="9.28125" style="29" customWidth="1"/>
    <col min="7" max="16384" width="9.140625" style="29" customWidth="1"/>
  </cols>
  <sheetData>
    <row r="7" ht="25.5">
      <c r="B7" s="33" t="s">
        <v>343</v>
      </c>
    </row>
    <row r="8" ht="25.5">
      <c r="B8" s="33" t="s">
        <v>159</v>
      </c>
    </row>
    <row r="14" spans="2:5" ht="20.25">
      <c r="B14" s="30"/>
      <c r="C14" s="30"/>
      <c r="D14" s="30"/>
      <c r="E14" s="30"/>
    </row>
    <row r="15" spans="2:5" ht="20.25">
      <c r="B15" s="31"/>
      <c r="C15" s="31"/>
      <c r="D15" s="31"/>
      <c r="E15" s="31"/>
    </row>
    <row r="16" spans="2:5" ht="20.25">
      <c r="B16" s="31"/>
      <c r="D16" s="31"/>
      <c r="E16" s="31"/>
    </row>
    <row r="17" spans="2:5" ht="20.25">
      <c r="B17" s="31"/>
      <c r="D17" s="31"/>
      <c r="E17" s="31"/>
    </row>
    <row r="18" spans="2:5" ht="20.25">
      <c r="B18" s="30"/>
      <c r="C18" s="30"/>
      <c r="D18" s="30"/>
      <c r="E18" s="30"/>
    </row>
    <row r="19" spans="3:5" ht="20.25">
      <c r="C19" s="30"/>
      <c r="D19" s="30"/>
      <c r="E19" s="30"/>
    </row>
    <row r="26" ht="15.75">
      <c r="B26" s="32"/>
    </row>
  </sheetData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P173"/>
  <sheetViews>
    <sheetView showGridLines="0" view="pageBreakPreview" zoomScaleSheetLayoutView="100" workbookViewId="0" topLeftCell="A97">
      <pane xSplit="1" topLeftCell="C1" activePane="topRight" state="frozen"/>
      <selection pane="topLeft" activeCell="A1" sqref="A1"/>
      <selection pane="topRight" activeCell="G140" sqref="G140"/>
    </sheetView>
  </sheetViews>
  <sheetFormatPr defaultColWidth="9.140625" defaultRowHeight="12.75"/>
  <cols>
    <col min="1" max="1" width="43.421875" style="1" bestFit="1" customWidth="1"/>
    <col min="2" max="11" width="10.7109375" style="1" customWidth="1"/>
    <col min="12" max="15" width="8.7109375" style="1" customWidth="1"/>
    <col min="16" max="16" width="6.7109375" style="21" customWidth="1"/>
    <col min="17" max="17" width="6.7109375" style="1" customWidth="1"/>
    <col min="18" max="18" width="6.57421875" style="1" customWidth="1"/>
    <col min="19" max="19" width="7.140625" style="1" customWidth="1"/>
    <col min="20" max="20" width="33.57421875" style="1" customWidth="1"/>
    <col min="21" max="22" width="6.7109375" style="1" customWidth="1"/>
    <col min="23" max="23" width="6.57421875" style="1" customWidth="1"/>
    <col min="24" max="16384" width="9.140625" style="1" customWidth="1"/>
  </cols>
  <sheetData>
    <row r="1" ht="12.75">
      <c r="K1" s="21"/>
    </row>
    <row r="2" ht="12.75">
      <c r="K2" s="21"/>
    </row>
    <row r="3" ht="12.75">
      <c r="K3" s="21"/>
    </row>
    <row r="4" ht="12.75">
      <c r="K4" s="21"/>
    </row>
    <row r="5" spans="1:16" ht="12.75">
      <c r="A5" s="96" t="s">
        <v>22</v>
      </c>
      <c r="B5" s="2"/>
      <c r="C5" s="2"/>
      <c r="D5" s="2"/>
      <c r="E5" s="2"/>
      <c r="F5" s="2"/>
      <c r="I5" s="96" t="s">
        <v>26</v>
      </c>
      <c r="K5" s="21"/>
      <c r="P5" s="2"/>
    </row>
    <row r="6" spans="1:16" ht="12.75">
      <c r="A6" s="8" t="s">
        <v>35</v>
      </c>
      <c r="B6" s="8"/>
      <c r="C6" s="8"/>
      <c r="D6" s="8"/>
      <c r="E6" s="8"/>
      <c r="F6" s="8"/>
      <c r="K6" s="21"/>
      <c r="P6" s="7"/>
    </row>
    <row r="7" spans="1:16" ht="12.75">
      <c r="A7" s="153" t="s">
        <v>128</v>
      </c>
      <c r="B7" s="22"/>
      <c r="C7" s="22"/>
      <c r="D7" s="22"/>
      <c r="E7" s="22"/>
      <c r="F7" s="22"/>
      <c r="K7" s="21"/>
      <c r="P7" s="1"/>
    </row>
    <row r="8" spans="1:16" ht="13.5">
      <c r="A8" s="153" t="s">
        <v>129</v>
      </c>
      <c r="B8" s="22"/>
      <c r="C8" s="22"/>
      <c r="D8" s="22"/>
      <c r="E8" s="22"/>
      <c r="F8" s="22"/>
      <c r="P8" s="1"/>
    </row>
    <row r="9" spans="1:16" ht="13.5">
      <c r="A9" s="153" t="s">
        <v>130</v>
      </c>
      <c r="B9" s="22"/>
      <c r="C9" s="22"/>
      <c r="D9" s="22"/>
      <c r="E9" s="22"/>
      <c r="F9" s="22"/>
      <c r="P9" s="1"/>
    </row>
    <row r="10" spans="1:16" ht="13.5">
      <c r="A10" s="153" t="s">
        <v>127</v>
      </c>
      <c r="B10" s="22"/>
      <c r="C10" s="22"/>
      <c r="D10" s="22"/>
      <c r="E10" s="22"/>
      <c r="F10" s="22"/>
      <c r="P10" s="1"/>
    </row>
    <row r="11" spans="1:16" ht="13.5">
      <c r="A11" s="153" t="s">
        <v>32</v>
      </c>
      <c r="B11" s="22"/>
      <c r="C11" s="22"/>
      <c r="D11" s="22"/>
      <c r="E11" s="22"/>
      <c r="F11" s="22"/>
      <c r="P11" s="1"/>
    </row>
    <row r="12" spans="1:16" ht="12.75">
      <c r="A12" s="8"/>
      <c r="B12" s="8"/>
      <c r="C12" s="8"/>
      <c r="D12" s="8"/>
      <c r="E12" s="8"/>
      <c r="F12" s="8"/>
      <c r="P12" s="1"/>
    </row>
    <row r="13" ht="12.75">
      <c r="P13" s="1"/>
    </row>
    <row r="14" spans="1:16" ht="12.75">
      <c r="A14" s="7" t="s">
        <v>35</v>
      </c>
      <c r="B14" s="7"/>
      <c r="C14" s="7"/>
      <c r="D14" s="7"/>
      <c r="E14" s="7"/>
      <c r="F14" s="7"/>
      <c r="G14" s="23"/>
      <c r="H14" s="23"/>
      <c r="I14" s="23"/>
      <c r="J14" s="23"/>
      <c r="K14" s="19"/>
      <c r="L14" s="19"/>
      <c r="M14" s="19"/>
      <c r="N14" s="19"/>
      <c r="O14" s="19"/>
      <c r="P14" s="1"/>
    </row>
    <row r="15" spans="1:16" ht="13.5">
      <c r="A15" s="9" t="s">
        <v>128</v>
      </c>
      <c r="B15" s="9"/>
      <c r="C15" s="9"/>
      <c r="D15" s="9"/>
      <c r="E15" s="9"/>
      <c r="F15" s="9"/>
      <c r="G15" s="23"/>
      <c r="H15" s="23"/>
      <c r="I15" s="23"/>
      <c r="J15" s="23"/>
      <c r="K15" s="19"/>
      <c r="L15" s="19"/>
      <c r="M15" s="19"/>
      <c r="N15" s="19"/>
      <c r="O15" s="19"/>
      <c r="P15" s="1"/>
    </row>
    <row r="16" spans="1:16" ht="12.75">
      <c r="A16" s="24"/>
      <c r="B16" s="24"/>
      <c r="C16" s="24"/>
      <c r="D16" s="24"/>
      <c r="E16" s="24"/>
      <c r="F16" s="24"/>
      <c r="G16" s="23"/>
      <c r="H16" s="23"/>
      <c r="I16" s="23"/>
      <c r="J16" s="23"/>
      <c r="K16" s="19"/>
      <c r="L16" s="19"/>
      <c r="M16" s="19"/>
      <c r="N16" s="19"/>
      <c r="O16" s="19"/>
      <c r="P16" s="1"/>
    </row>
    <row r="17" spans="1:16" ht="12.75">
      <c r="A17" s="47" t="s">
        <v>122</v>
      </c>
      <c r="B17" s="47"/>
      <c r="C17" s="47"/>
      <c r="D17" s="47"/>
      <c r="E17" s="47"/>
      <c r="F17" s="47"/>
      <c r="G17" s="42"/>
      <c r="H17" s="42"/>
      <c r="I17" s="42"/>
      <c r="J17" s="42"/>
      <c r="K17" s="42"/>
      <c r="L17" s="42"/>
      <c r="M17" s="42"/>
      <c r="N17" s="42"/>
      <c r="O17" s="42"/>
      <c r="P17" s="1"/>
    </row>
    <row r="18" spans="1:16" ht="13.5" thickBot="1">
      <c r="A18" s="37"/>
      <c r="B18" s="44">
        <v>2005</v>
      </c>
      <c r="C18" s="44"/>
      <c r="D18" s="44">
        <v>2006</v>
      </c>
      <c r="E18" s="44"/>
      <c r="F18" s="44"/>
      <c r="G18" s="44"/>
      <c r="H18" s="44">
        <v>2007</v>
      </c>
      <c r="I18" s="44"/>
      <c r="J18" s="44"/>
      <c r="K18" s="44"/>
      <c r="L18" s="44">
        <v>2008</v>
      </c>
      <c r="M18" s="44"/>
      <c r="N18" s="44"/>
      <c r="O18" s="44"/>
      <c r="P18" s="1"/>
    </row>
    <row r="19" spans="1:16" ht="14.25" thickBot="1" thickTop="1">
      <c r="A19" s="38"/>
      <c r="B19" s="45" t="s">
        <v>235</v>
      </c>
      <c r="C19" s="45" t="s">
        <v>169</v>
      </c>
      <c r="D19" s="45" t="s">
        <v>240</v>
      </c>
      <c r="E19" s="45" t="s">
        <v>237</v>
      </c>
      <c r="F19" s="45" t="s">
        <v>235</v>
      </c>
      <c r="G19" s="45" t="s">
        <v>169</v>
      </c>
      <c r="H19" s="45" t="s">
        <v>240</v>
      </c>
      <c r="I19" s="45" t="s">
        <v>237</v>
      </c>
      <c r="J19" s="45" t="s">
        <v>235</v>
      </c>
      <c r="K19" s="45" t="s">
        <v>169</v>
      </c>
      <c r="L19" s="45" t="s">
        <v>240</v>
      </c>
      <c r="M19" s="45" t="s">
        <v>237</v>
      </c>
      <c r="N19" s="45" t="s">
        <v>235</v>
      </c>
      <c r="O19" s="45" t="s">
        <v>169</v>
      </c>
      <c r="P19" s="1"/>
    </row>
    <row r="20" spans="1:16" ht="13.5" thickTop="1">
      <c r="A20" s="55" t="s">
        <v>36</v>
      </c>
      <c r="B20" s="93"/>
      <c r="C20" s="93"/>
      <c r="D20" s="93"/>
      <c r="E20" s="93"/>
      <c r="F20" s="93"/>
      <c r="G20" s="93"/>
      <c r="H20" s="93"/>
      <c r="I20" s="93">
        <f>'[16]Eventos_n_recorrentes'!A7</f>
        <v>0</v>
      </c>
      <c r="J20" s="93"/>
      <c r="K20" s="93"/>
      <c r="L20" s="93"/>
      <c r="M20" s="93"/>
      <c r="N20" s="93"/>
      <c r="O20" s="93"/>
      <c r="P20" s="1"/>
    </row>
    <row r="21" spans="1:16" ht="12.75">
      <c r="A21" s="85" t="s">
        <v>241</v>
      </c>
      <c r="B21" s="93">
        <v>0</v>
      </c>
      <c r="C21" s="93">
        <v>0</v>
      </c>
      <c r="D21" s="93">
        <v>0</v>
      </c>
      <c r="E21" s="93"/>
      <c r="F21" s="93"/>
      <c r="G21" s="93">
        <f>'[18]Eventos_n_recorrentes_ing'!A8</f>
        <v>0</v>
      </c>
      <c r="H21" s="93">
        <v>0</v>
      </c>
      <c r="I21" s="93">
        <f>'[16]Eventos_n_recorrentes'!A8</f>
        <v>0</v>
      </c>
      <c r="J21" s="93">
        <v>0</v>
      </c>
      <c r="K21" s="93">
        <v>0</v>
      </c>
      <c r="L21" s="93">
        <v>0</v>
      </c>
      <c r="M21" s="93">
        <f>'[16]Eventos_n_recorrentes'!B8</f>
        <v>0</v>
      </c>
      <c r="N21" s="93">
        <v>0</v>
      </c>
      <c r="O21" s="93">
        <v>0</v>
      </c>
      <c r="P21" s="1"/>
    </row>
    <row r="22" spans="1:16" ht="12.75">
      <c r="A22" s="85" t="s">
        <v>158</v>
      </c>
      <c r="B22" s="93">
        <v>0</v>
      </c>
      <c r="C22" s="93">
        <v>0</v>
      </c>
      <c r="D22" s="93">
        <v>0</v>
      </c>
      <c r="E22" s="93"/>
      <c r="F22" s="93"/>
      <c r="G22" s="93">
        <f>'[18]Eventos_n_recorrentes_ing'!A9</f>
        <v>-0.008</v>
      </c>
      <c r="H22" s="93">
        <f>'[15]Eventos_n_recorrentes_ing'!$D$9</f>
        <v>0</v>
      </c>
      <c r="I22" s="93">
        <f>'[16]Eventos_n_recorrentes'!A9</f>
        <v>0</v>
      </c>
      <c r="J22" s="93">
        <v>0</v>
      </c>
      <c r="K22" s="93">
        <f>+'[22]Eventos_n_recorrentes_ing'!$A$9</f>
        <v>3.59494005</v>
      </c>
      <c r="L22" s="93">
        <f>'[17]Eventos_n_recorrentes'!$E$9</f>
        <v>0</v>
      </c>
      <c r="M22" s="93">
        <f>'[16]Eventos_n_recorrentes'!B9</f>
        <v>0</v>
      </c>
      <c r="N22" s="93">
        <f>+'[21]Eventos_n_recorrentes'!$B$9</f>
        <v>0</v>
      </c>
      <c r="O22" s="93">
        <f>+'[22]Eventos_n_recorrentes_ing'!$B$9</f>
        <v>0</v>
      </c>
      <c r="P22" s="1"/>
    </row>
    <row r="23" spans="1:16" ht="12.75">
      <c r="A23" s="85" t="s">
        <v>195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f>+'[22]Eventos_n_recorrentes_ing'!$A$10</f>
        <v>0</v>
      </c>
      <c r="L23" s="93">
        <v>0</v>
      </c>
      <c r="M23" s="93">
        <f>'[16]Eventos_n_recorrentes'!$B$10</f>
        <v>9.32542216</v>
      </c>
      <c r="N23" s="93">
        <f>+'[21]Eventos_n_recorrentes'!$B$10</f>
        <v>0.17987120999999817</v>
      </c>
      <c r="O23" s="93">
        <f>+'[22]Eventos_n_recorrentes_ing'!$B$10</f>
        <v>-0.45501177999999776</v>
      </c>
      <c r="P23" s="1"/>
    </row>
    <row r="24" spans="1:16" ht="12.75">
      <c r="A24" s="85" t="s">
        <v>197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f>'[18]Eventos_n_recorrentes_ing'!A10</f>
        <v>0</v>
      </c>
      <c r="H24" s="93">
        <v>0</v>
      </c>
      <c r="I24" s="93">
        <f>'[16]Eventos_n_recorrentes'!A10</f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1"/>
    </row>
    <row r="25" spans="1:16" ht="12.75">
      <c r="A25" s="40" t="s">
        <v>1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f>'[18]Eventos_n_recorrentes_ing'!A11</f>
        <v>0</v>
      </c>
      <c r="H25" s="93">
        <f>'[15]Eventos_n_recorrentes_ing'!$D$11</f>
        <v>0</v>
      </c>
      <c r="I25" s="93">
        <f>'[16]Eventos_n_recorrentes'!A11</f>
        <v>4.32078628</v>
      </c>
      <c r="J25" s="93">
        <f>+'[21]Eventos_n_recorrentes'!$A$11</f>
        <v>0.2592330599999997</v>
      </c>
      <c r="K25" s="93">
        <f>+'[22]Eventos_n_recorrentes_ing'!$A$11</f>
        <v>-2.34879816</v>
      </c>
      <c r="L25" s="93">
        <f>'[17]Eventos_n_recorrentes'!$E$11</f>
        <v>2.9358672799999996</v>
      </c>
      <c r="M25" s="93">
        <f>'[16]Eventos_n_recorrentes'!B11</f>
        <v>-2.9358672799999996</v>
      </c>
      <c r="N25" s="93">
        <f>+'[21]Eventos_n_recorrentes'!$B$11</f>
        <v>-0.13327725</v>
      </c>
      <c r="O25" s="93">
        <f>+'[22]Eventos_n_recorrentes_ing'!$B$11</f>
        <v>8.95951137</v>
      </c>
      <c r="P25" s="1"/>
    </row>
    <row r="26" spans="1:16" ht="12.75">
      <c r="A26" s="85" t="s">
        <v>330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f>+'[22]Eventos_n_recorrentes_ing'!$B$12</f>
        <v>0.7503905399999999</v>
      </c>
      <c r="P26" s="1"/>
    </row>
    <row r="27" spans="1:16" ht="12.75">
      <c r="A27" s="40" t="s">
        <v>127</v>
      </c>
      <c r="B27" s="93">
        <v>0</v>
      </c>
      <c r="C27" s="93">
        <v>0</v>
      </c>
      <c r="D27" s="93">
        <v>0</v>
      </c>
      <c r="E27" s="93"/>
      <c r="F27" s="93">
        <v>0</v>
      </c>
      <c r="G27" s="93">
        <f>'[18]Eventos_n_recorrentes_ing'!A12</f>
        <v>0</v>
      </c>
      <c r="H27" s="93">
        <f>'[15]Eventos_n_recorrentes_ing'!$D$12</f>
        <v>0</v>
      </c>
      <c r="I27" s="93">
        <f>'[16]Eventos_n_recorrentes'!A12</f>
        <v>0</v>
      </c>
      <c r="J27" s="93">
        <f>+'[21]Eventos_n_recorrentes'!$A$12</f>
        <v>-2.267177</v>
      </c>
      <c r="K27" s="93">
        <f>+'[22]Eventos_n_recorrentes_ing'!$A$13</f>
        <v>0.0018859200000003185</v>
      </c>
      <c r="L27" s="93">
        <v>0</v>
      </c>
      <c r="M27" s="93">
        <f>'[16]Eventos_n_recorrentes'!B12</f>
        <v>0.041261990000000005</v>
      </c>
      <c r="N27" s="93">
        <f>+'[21]Eventos_n_recorrentes'!$B$12</f>
        <v>0.2923326</v>
      </c>
      <c r="O27" s="93">
        <f>+'[22]Eventos_n_recorrentes_ing'!$B$13</f>
        <v>-0.44676527000000005</v>
      </c>
      <c r="P27" s="1"/>
    </row>
    <row r="28" spans="1:16" ht="12.75">
      <c r="A28" s="41" t="s">
        <v>301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f>'[18]Eventos_n_recorrentes_ing'!A13</f>
        <v>-0.008</v>
      </c>
      <c r="H28" s="98">
        <f>'[15]Eventos_n_recorrentes_ing'!$D$13</f>
        <v>0</v>
      </c>
      <c r="I28" s="98">
        <f>'[16]Eventos_n_recorrentes'!A13</f>
        <v>4.32078628</v>
      </c>
      <c r="J28" s="98">
        <f>+'[21]Eventos_n_recorrentes'!$A$13</f>
        <v>-2.0079439400000005</v>
      </c>
      <c r="K28" s="98">
        <f>+'[22]Eventos_n_recorrentes_ing'!$A$14</f>
        <v>1.2480278100000004</v>
      </c>
      <c r="L28" s="98">
        <f>'[17]Eventos_n_recorrentes'!$E$13</f>
        <v>2.9358672799999996</v>
      </c>
      <c r="M28" s="98">
        <f>'[16]Eventos_n_recorrentes'!B13</f>
        <v>6.43081687</v>
      </c>
      <c r="N28" s="98">
        <f>+'[21]Eventos_n_recorrentes'!$B$13</f>
        <v>0.33892655999999816</v>
      </c>
      <c r="O28" s="98">
        <f>+'[22]Eventos_n_recorrentes_ing'!$B$14</f>
        <v>8.808124860000001</v>
      </c>
      <c r="P28" s="1"/>
    </row>
    <row r="29" spans="1:16" ht="12.75">
      <c r="A29" s="40" t="s">
        <v>190</v>
      </c>
      <c r="B29" s="93">
        <v>0</v>
      </c>
      <c r="C29" s="93">
        <v>0</v>
      </c>
      <c r="D29" s="93">
        <v>0</v>
      </c>
      <c r="E29" s="93"/>
      <c r="F29" s="93">
        <v>0</v>
      </c>
      <c r="G29" s="93">
        <f>'[18]Eventos_n_recorrentes_ing'!A14</f>
        <v>0</v>
      </c>
      <c r="H29" s="93">
        <f>'[15]Eventos_n_recorrentes_ing'!$D$14</f>
        <v>0</v>
      </c>
      <c r="I29" s="93">
        <f>'[16]Eventos_n_recorrentes'!A14</f>
        <v>0</v>
      </c>
      <c r="J29" s="93">
        <f>+'[21]Eventos_n_recorrentes'!$A$14</f>
        <v>-1.546594</v>
      </c>
      <c r="K29" s="93">
        <f>+'[22]Eventos_n_recorrentes_ing'!$A$15</f>
        <v>0.07159399999999994</v>
      </c>
      <c r="L29" s="93">
        <v>0</v>
      </c>
      <c r="M29" s="93">
        <f>'[16]Eventos_n_recorrentes'!B14</f>
        <v>0</v>
      </c>
      <c r="N29" s="93">
        <f>+'[21]Eventos_n_recorrentes'!$B$14</f>
        <v>0</v>
      </c>
      <c r="O29" s="93">
        <f>+'[22]Eventos_n_recorrentes_ing'!$B$15</f>
        <v>0</v>
      </c>
      <c r="P29" s="1"/>
    </row>
    <row r="30" spans="1:16" ht="12.75">
      <c r="A30" s="41" t="s">
        <v>37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f>'[18]Eventos_n_recorrentes_ing'!A15</f>
        <v>-0.008</v>
      </c>
      <c r="H30" s="98">
        <f>'[15]Eventos_n_recorrentes_ing'!$D$15</f>
        <v>0</v>
      </c>
      <c r="I30" s="98">
        <f>'[16]Eventos_n_recorrentes'!A15</f>
        <v>4.32078628</v>
      </c>
      <c r="J30" s="98">
        <f>+'[21]Eventos_n_recorrentes'!$A$15</f>
        <v>-3.5545379400000003</v>
      </c>
      <c r="K30" s="98">
        <f>+'[22]Eventos_n_recorrentes_ing'!$A$16</f>
        <v>1.3196218100000003</v>
      </c>
      <c r="L30" s="98">
        <f>'[17]Eventos_n_recorrentes'!$E$15</f>
        <v>2.9358672799999996</v>
      </c>
      <c r="M30" s="98">
        <f>'[16]Eventos_n_recorrentes'!B15</f>
        <v>6.43081687</v>
      </c>
      <c r="N30" s="98">
        <f>+'[21]Eventos_n_recorrentes'!$B$15</f>
        <v>0.33892655999999816</v>
      </c>
      <c r="O30" s="98">
        <f>+'[22]Eventos_n_recorrentes_ing'!$B$16</f>
        <v>8.808124860000001</v>
      </c>
      <c r="P30" s="1"/>
    </row>
    <row r="31" spans="1:16" ht="12.75">
      <c r="A31" s="40" t="s">
        <v>39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f>'[18]Eventos_n_recorrentes_ing'!A16</f>
        <v>-0.0011</v>
      </c>
      <c r="H31" s="93">
        <f>'[15]Eventos_n_recorrentes_ing'!$D$16</f>
        <v>0</v>
      </c>
      <c r="I31" s="93">
        <f>'[16]Eventos_n_recorrentes'!A16</f>
        <v>0</v>
      </c>
      <c r="J31" s="93">
        <f>+'[21]Eventos_n_recorrentes'!$A$16</f>
        <v>-0.76092</v>
      </c>
      <c r="K31" s="93">
        <f>+'[22]Eventos_n_recorrentes_ing'!$A$17</f>
        <v>-0.4613596169999967</v>
      </c>
      <c r="L31" s="93">
        <f>'[17]Eventos_n_recorrentes'!$E$16</f>
        <v>-1.0008404322</v>
      </c>
      <c r="M31" s="93">
        <f>'[16]Eventos_n_recorrentes'!B16</f>
        <v>-2.1635053876000003</v>
      </c>
      <c r="N31" s="93">
        <f>+'[21]Eventos_n_recorrentes'!$B$16</f>
        <v>-0.048699978199999716</v>
      </c>
      <c r="O31" s="93">
        <f>+'[22]Eventos_n_recorrentes_ing'!$B$17</f>
        <v>-2.7890161142454004</v>
      </c>
      <c r="P31" s="1"/>
    </row>
    <row r="32" spans="1:16" ht="13.5" thickBot="1">
      <c r="A32" s="55" t="s">
        <v>38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f>'[18]Eventos_n_recorrentes_ing'!A17</f>
        <v>-0.0091</v>
      </c>
      <c r="H32" s="98">
        <f>'[15]Eventos_n_recorrentes_ing'!$D$17</f>
        <v>0</v>
      </c>
      <c r="I32" s="98">
        <f>'[16]Eventos_n_recorrentes'!A17</f>
        <v>4.32078628</v>
      </c>
      <c r="J32" s="98">
        <f>+'[21]Eventos_n_recorrentes'!$A$17</f>
        <v>-4.31545794</v>
      </c>
      <c r="K32" s="98">
        <f>+'[22]Eventos_n_recorrentes_ing'!$A$18</f>
        <v>0.8582621930000036</v>
      </c>
      <c r="L32" s="98">
        <f>'[17]Eventos_n_recorrentes'!$E$17</f>
        <v>1.9350268477999997</v>
      </c>
      <c r="M32" s="98">
        <f>'[16]Eventos_n_recorrentes'!B17</f>
        <v>4.2673114824</v>
      </c>
      <c r="N32" s="98">
        <f>+'[21]Eventos_n_recorrentes'!$B$17</f>
        <v>0.29022658179999844</v>
      </c>
      <c r="O32" s="98">
        <f>+'[22]Eventos_n_recorrentes_ing'!$B$18</f>
        <v>6.0191087457546</v>
      </c>
      <c r="P32" s="1"/>
    </row>
    <row r="33" spans="1:16" ht="6" customHeight="1" thickTop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1"/>
    </row>
    <row r="34" spans="1:16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"/>
    </row>
    <row r="35" spans="1:1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"/>
    </row>
    <row r="36" spans="1:16" ht="13.5">
      <c r="A36" s="9" t="s">
        <v>129</v>
      </c>
      <c r="B36" s="9"/>
      <c r="C36" s="9"/>
      <c r="D36" s="9"/>
      <c r="E36" s="9"/>
      <c r="F36" s="9"/>
      <c r="G36" s="19"/>
      <c r="H36" s="19"/>
      <c r="I36" s="19"/>
      <c r="J36" s="19"/>
      <c r="K36" s="19"/>
      <c r="L36" s="19"/>
      <c r="M36" s="19"/>
      <c r="N36" s="19"/>
      <c r="O36" s="19"/>
      <c r="P36" s="1"/>
    </row>
    <row r="37" spans="1:16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"/>
    </row>
    <row r="38" spans="1:16" ht="12.75">
      <c r="A38" s="47" t="s">
        <v>122</v>
      </c>
      <c r="B38" s="47"/>
      <c r="C38" s="47"/>
      <c r="D38" s="47"/>
      <c r="E38" s="47"/>
      <c r="F38" s="47"/>
      <c r="G38" s="42"/>
      <c r="H38" s="42"/>
      <c r="I38" s="42"/>
      <c r="J38" s="42"/>
      <c r="K38" s="42"/>
      <c r="L38" s="42"/>
      <c r="M38" s="42"/>
      <c r="N38" s="42"/>
      <c r="O38" s="42"/>
      <c r="P38" s="1"/>
    </row>
    <row r="39" spans="1:16" ht="13.5" thickBot="1">
      <c r="A39" s="37"/>
      <c r="B39" s="44">
        <v>2005</v>
      </c>
      <c r="C39" s="44"/>
      <c r="D39" s="44">
        <v>2006</v>
      </c>
      <c r="E39" s="44"/>
      <c r="F39" s="44"/>
      <c r="G39" s="44"/>
      <c r="H39" s="44">
        <v>2007</v>
      </c>
      <c r="I39" s="44"/>
      <c r="J39" s="44"/>
      <c r="K39" s="44"/>
      <c r="L39" s="44">
        <v>2008</v>
      </c>
      <c r="M39" s="44"/>
      <c r="N39" s="44"/>
      <c r="O39" s="44"/>
      <c r="P39" s="1"/>
    </row>
    <row r="40" spans="1:16" ht="14.25" thickBot="1" thickTop="1">
      <c r="A40" s="38"/>
      <c r="B40" s="45" t="s">
        <v>235</v>
      </c>
      <c r="C40" s="45" t="s">
        <v>169</v>
      </c>
      <c r="D40" s="45" t="s">
        <v>240</v>
      </c>
      <c r="E40" s="45" t="s">
        <v>237</v>
      </c>
      <c r="F40" s="45" t="s">
        <v>235</v>
      </c>
      <c r="G40" s="45" t="s">
        <v>169</v>
      </c>
      <c r="H40" s="45" t="s">
        <v>240</v>
      </c>
      <c r="I40" s="45" t="s">
        <v>237</v>
      </c>
      <c r="J40" s="45" t="s">
        <v>235</v>
      </c>
      <c r="K40" s="45" t="s">
        <v>169</v>
      </c>
      <c r="L40" s="45" t="s">
        <v>240</v>
      </c>
      <c r="M40" s="45" t="s">
        <v>237</v>
      </c>
      <c r="N40" s="45" t="s">
        <v>235</v>
      </c>
      <c r="O40" s="45" t="s">
        <v>169</v>
      </c>
      <c r="P40" s="1"/>
    </row>
    <row r="41" spans="1:16" ht="13.5" thickTop="1">
      <c r="A41" s="55" t="s">
        <v>36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1"/>
    </row>
    <row r="42" spans="1:16" ht="12.75">
      <c r="A42" s="39" t="s">
        <v>157</v>
      </c>
      <c r="B42" s="93">
        <v>-0.38</v>
      </c>
      <c r="C42" s="93">
        <v>0</v>
      </c>
      <c r="D42" s="93">
        <v>0</v>
      </c>
      <c r="E42" s="93">
        <v>-7.1</v>
      </c>
      <c r="F42" s="93">
        <v>0.0003868462797254324</v>
      </c>
      <c r="G42" s="93">
        <f>'[18]Eventos_n_recorrentes_ing'!A25</f>
        <v>3.7015870000000004</v>
      </c>
      <c r="H42" s="93">
        <f>'[17]Eventos_n_recorrentes'!$D$25</f>
        <v>0.27983300000000005</v>
      </c>
      <c r="I42" s="93">
        <f>'[16]Eventos_n_recorrentes'!$A$25</f>
        <v>0</v>
      </c>
      <c r="J42" s="93">
        <v>0</v>
      </c>
      <c r="K42" s="93">
        <f>+'[22]Eventos_n_recorrentes_ing'!$A$25</f>
        <v>0</v>
      </c>
      <c r="L42" s="93">
        <v>0</v>
      </c>
      <c r="M42" s="93">
        <f>'[16]Eventos_n_recorrentes'!B25</f>
        <v>-3.699</v>
      </c>
      <c r="N42" s="93">
        <f>+'[21]Eventos_n_recorrentes'!$B$25</f>
        <v>0</v>
      </c>
      <c r="O42" s="93">
        <f>+'[22]Eventos_n_recorrentes_ing'!$B$26</f>
        <v>0.00016600000000099868</v>
      </c>
      <c r="P42" s="1"/>
    </row>
    <row r="43" spans="1:16" ht="12.75">
      <c r="A43" s="85" t="s">
        <v>197</v>
      </c>
      <c r="B43" s="93">
        <v>0</v>
      </c>
      <c r="C43" s="93">
        <v>0</v>
      </c>
      <c r="D43" s="93">
        <v>0</v>
      </c>
      <c r="E43" s="93">
        <v>0</v>
      </c>
      <c r="F43" s="93">
        <v>0</v>
      </c>
      <c r="G43" s="93">
        <f>'[18]Eventos_n_recorrentes_ing'!A26</f>
        <v>-1.2005299999999999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f>'[16]Eventos_n_recorrentes'!B26</f>
        <v>0</v>
      </c>
      <c r="N43" s="93">
        <v>0</v>
      </c>
      <c r="O43" s="93">
        <v>0</v>
      </c>
      <c r="P43" s="1"/>
    </row>
    <row r="44" spans="1:16" ht="12.75">
      <c r="A44" s="85" t="s">
        <v>241</v>
      </c>
      <c r="B44" s="93">
        <v>0</v>
      </c>
      <c r="C44" s="93">
        <v>-6.278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f>'[16]Eventos_n_recorrentes'!B27</f>
        <v>0</v>
      </c>
      <c r="N44" s="93">
        <v>0</v>
      </c>
      <c r="O44" s="93">
        <v>0</v>
      </c>
      <c r="P44" s="1"/>
    </row>
    <row r="45" spans="1:16" ht="12.75">
      <c r="A45" s="85" t="s">
        <v>344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f>+'[22]Eventos_n_recorrentes_ing'!$A$28</f>
        <v>0</v>
      </c>
      <c r="L45" s="93">
        <v>0</v>
      </c>
      <c r="M45" s="93">
        <v>0</v>
      </c>
      <c r="N45" s="93">
        <v>0</v>
      </c>
      <c r="O45" s="93">
        <f>+'[22]Eventos_n_recorrentes_ing'!$B$28</f>
        <v>2.216</v>
      </c>
      <c r="P45" s="1"/>
    </row>
    <row r="46" spans="1:16" ht="12.75">
      <c r="A46" s="85" t="s">
        <v>191</v>
      </c>
      <c r="B46" s="93">
        <v>0</v>
      </c>
      <c r="C46" s="93">
        <v>0</v>
      </c>
      <c r="D46" s="93">
        <v>0</v>
      </c>
      <c r="E46" s="93">
        <v>0</v>
      </c>
      <c r="F46" s="93">
        <v>-38.919</v>
      </c>
      <c r="G46" s="93">
        <f>'[18]Eventos_n_recorrentes_ing'!A27</f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1"/>
    </row>
    <row r="47" spans="1:16" ht="12.75">
      <c r="A47" s="85" t="s">
        <v>158</v>
      </c>
      <c r="B47" s="93">
        <v>1.42401048</v>
      </c>
      <c r="C47" s="93">
        <v>-2.3405486399999975</v>
      </c>
      <c r="D47" s="93">
        <v>-2.0374256700000006</v>
      </c>
      <c r="E47" s="93">
        <v>-0.234741329999999</v>
      </c>
      <c r="F47" s="93">
        <v>-0.2609186300000006</v>
      </c>
      <c r="G47" s="93">
        <f>'[18]Eventos_n_recorrentes_ing'!A28</f>
        <v>-5.242081809999989</v>
      </c>
      <c r="H47" s="93">
        <f>'[17]Eventos_n_recorrentes'!$D$28</f>
        <v>-2.67523495</v>
      </c>
      <c r="I47" s="93">
        <f>'[16]Eventos_n_recorrentes'!$A$28</f>
        <v>-0.2811777999999995</v>
      </c>
      <c r="J47" s="93">
        <f>+'[21]Eventos_n_recorrentes'!$A$28</f>
        <v>-0.14140333999999985</v>
      </c>
      <c r="K47" s="93">
        <f>+'[22]Eventos_n_recorrentes_ing'!$A$29</f>
        <v>-5.789382720000002</v>
      </c>
      <c r="L47" s="93">
        <f>'[17]Eventos_n_recorrentes_ing'!$E$28</f>
        <v>-0.00409956</v>
      </c>
      <c r="M47" s="93">
        <f>'[16]Eventos_n_recorrentes'!B28</f>
        <v>0.1412973100000001</v>
      </c>
      <c r="N47" s="93">
        <f>+'[21]Eventos_n_recorrentes'!$B$28</f>
        <v>-0.7052687800000002</v>
      </c>
      <c r="O47" s="93">
        <f>+'[22]Eventos_n_recorrentes_ing'!$B$29</f>
        <v>-0.9103739399999999</v>
      </c>
      <c r="P47" s="1"/>
    </row>
    <row r="48" spans="1:16" ht="12.75">
      <c r="A48" s="85" t="s">
        <v>192</v>
      </c>
      <c r="B48" s="93">
        <v>0</v>
      </c>
      <c r="C48" s="93">
        <v>8.58941473</v>
      </c>
      <c r="D48" s="93">
        <v>0</v>
      </c>
      <c r="E48" s="93">
        <v>0.194</v>
      </c>
      <c r="F48" s="93">
        <v>0.023</v>
      </c>
      <c r="G48" s="93">
        <f>'[18]Eventos_n_recorrentes_ing'!A29</f>
        <v>2.9445837199999993</v>
      </c>
      <c r="H48" s="93">
        <f>'[17]Eventos_n_recorrentes_ing'!$D$29</f>
        <v>0</v>
      </c>
      <c r="I48" s="93">
        <f>'[16]Eventos_n_recorrentes'!$A$29</f>
        <v>0.00073143</v>
      </c>
      <c r="J48" s="93">
        <f>+'[21]Eventos_n_recorrentes'!$A$29</f>
        <v>0.02844595</v>
      </c>
      <c r="K48" s="93">
        <f>+'[22]Eventos_n_recorrentes_ing'!$A$30</f>
        <v>3.6675683300000004</v>
      </c>
      <c r="L48" s="93">
        <v>0</v>
      </c>
      <c r="M48" s="93">
        <f>'[16]Eventos_n_recorrentes'!B29</f>
        <v>0.03545399999999965</v>
      </c>
      <c r="N48" s="93">
        <f>+'[21]Eventos_n_recorrentes'!$B$29</f>
        <v>0.28661460000000016</v>
      </c>
      <c r="O48" s="93">
        <f>+'[22]Eventos_n_recorrentes_ing'!$B$30</f>
        <v>0.33026974000000153</v>
      </c>
      <c r="P48" s="1"/>
    </row>
    <row r="49" spans="1:16" ht="12.75">
      <c r="A49" s="85" t="s">
        <v>193</v>
      </c>
      <c r="B49" s="93">
        <v>0</v>
      </c>
      <c r="C49" s="93">
        <v>0</v>
      </c>
      <c r="D49" s="93">
        <v>0</v>
      </c>
      <c r="E49" s="93">
        <v>0</v>
      </c>
      <c r="F49" s="93">
        <v>8.603</v>
      </c>
      <c r="G49" s="93">
        <f>'[18]Eventos_n_recorrentes_ing'!A30</f>
        <v>5.3</v>
      </c>
      <c r="H49" s="93"/>
      <c r="I49" s="93">
        <f>'[16]Eventos_n_recorrentes'!$A$30</f>
        <v>1.711</v>
      </c>
      <c r="J49" s="93">
        <f>+'[21]Eventos_n_recorrentes'!$A$30</f>
        <v>-0.0004761900000000878</v>
      </c>
      <c r="K49" s="93">
        <f>+'[22]Eventos_n_recorrentes_ing'!$A$31</f>
        <v>3.3650269999999995</v>
      </c>
      <c r="L49" s="93">
        <v>0</v>
      </c>
      <c r="M49" s="93">
        <f>'[16]Eventos_n_recorrentes'!B30</f>
        <v>0.525593</v>
      </c>
      <c r="N49" s="93">
        <f>+'[21]Eventos_n_recorrentes'!$B$30</f>
        <v>0.7170400000000001</v>
      </c>
      <c r="O49" s="93">
        <f>+'[22]Eventos_n_recorrentes_ing'!$B$31</f>
        <v>1.1474449999999998</v>
      </c>
      <c r="P49" s="1"/>
    </row>
    <row r="50" spans="1:16" ht="12.75">
      <c r="A50" s="85" t="s">
        <v>197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f>'[18]Eventos_n_recorrentes_ing'!A31</f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1"/>
    </row>
    <row r="51" spans="1:16" ht="12.75">
      <c r="A51" s="85" t="s">
        <v>242</v>
      </c>
      <c r="B51" s="93">
        <v>0</v>
      </c>
      <c r="C51" s="93">
        <v>8.068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1"/>
    </row>
    <row r="52" spans="1:16" ht="12.75">
      <c r="A52" s="85" t="s">
        <v>330</v>
      </c>
      <c r="B52" s="93">
        <v>0</v>
      </c>
      <c r="C52" s="93">
        <v>3.905</v>
      </c>
      <c r="D52" s="93">
        <v>0</v>
      </c>
      <c r="E52" s="93">
        <v>0</v>
      </c>
      <c r="F52" s="93">
        <v>0.515</v>
      </c>
      <c r="G52" s="93">
        <f>'[18]Eventos_n_recorrentes_ing'!A32</f>
        <v>8.700999999999999</v>
      </c>
      <c r="H52" s="93">
        <v>0</v>
      </c>
      <c r="I52" s="93">
        <f>'[16]Eventos_n_recorrentes'!$A$32</f>
        <v>2.2625613600000003</v>
      </c>
      <c r="J52" s="93">
        <f>+'[21]Eventos_n_recorrentes'!$A$32</f>
        <v>-0.20657959000000026</v>
      </c>
      <c r="K52" s="93">
        <f>+'[22]Eventos_n_recorrentes_ing'!$A$33</f>
        <v>0.12423067000000021</v>
      </c>
      <c r="L52" s="93">
        <f>'[17]Eventos_n_recorrentes_ing'!$E$32</f>
        <v>0.060485180000000006</v>
      </c>
      <c r="M52" s="93">
        <f>'[16]Eventos_n_recorrentes'!B32</f>
        <v>-0.06950217</v>
      </c>
      <c r="N52" s="93">
        <f>+'[21]Eventos_n_recorrentes'!$B$32</f>
        <v>0.009016990000000008</v>
      </c>
      <c r="O52" s="93">
        <f>+'[22]Eventos_n_recorrentes_ing'!$B$33</f>
        <v>5.414780920000001</v>
      </c>
      <c r="P52" s="1"/>
    </row>
    <row r="53" spans="1:16" ht="12.75">
      <c r="A53" s="85" t="s">
        <v>1</v>
      </c>
      <c r="B53" s="93">
        <v>0</v>
      </c>
      <c r="C53" s="93">
        <v>21.1358</v>
      </c>
      <c r="D53" s="93">
        <v>-0.22035235999999997</v>
      </c>
      <c r="E53" s="93">
        <v>0.22035236</v>
      </c>
      <c r="F53" s="93">
        <v>9.308</v>
      </c>
      <c r="G53" s="93">
        <f>'[18]Eventos_n_recorrentes_ing'!A33</f>
        <v>-1.171503829999999</v>
      </c>
      <c r="H53" s="93">
        <f>'[17]Eventos_n_recorrentes_ing'!$D$33</f>
        <v>0.24201430999999982</v>
      </c>
      <c r="I53" s="93">
        <f>'[16]Eventos_n_recorrentes'!$A$33</f>
        <v>-0.7616237800000003</v>
      </c>
      <c r="J53" s="93">
        <f>+'[21]Eventos_n_recorrentes'!$A$33</f>
        <v>-0.3252848599999999</v>
      </c>
      <c r="K53" s="93">
        <f>+'[22]Eventos_n_recorrentes_ing'!$A$34</f>
        <v>-0.04675840000000009</v>
      </c>
      <c r="L53" s="93">
        <f>'[17]Eventos_n_recorrentes_ing'!$E$33</f>
        <v>0.05291131000000027</v>
      </c>
      <c r="M53" s="93">
        <f>'[16]Eventos_n_recorrentes'!B33</f>
        <v>-11.55785578</v>
      </c>
      <c r="N53" s="93">
        <f>+'[21]Eventos_n_recorrentes'!$B$33</f>
        <v>0.4236549600000007</v>
      </c>
      <c r="O53" s="93">
        <f>+'[22]Eventos_n_recorrentes_ing'!$B$34</f>
        <v>0.6189816400000012</v>
      </c>
      <c r="P53" s="1"/>
    </row>
    <row r="54" spans="1:16" ht="12.75">
      <c r="A54" s="85" t="s">
        <v>127</v>
      </c>
      <c r="B54" s="93">
        <v>0</v>
      </c>
      <c r="C54" s="93">
        <v>0</v>
      </c>
      <c r="D54" s="93">
        <v>0</v>
      </c>
      <c r="E54" s="93">
        <v>-1.522</v>
      </c>
      <c r="F54" s="93">
        <v>0</v>
      </c>
      <c r="G54" s="93">
        <f>'[18]Eventos_n_recorrentes_ing'!A34</f>
        <v>0</v>
      </c>
      <c r="H54" s="93">
        <f>'[17]Eventos_n_recorrentes_ing'!$D$34</f>
        <v>0.007247849999999999</v>
      </c>
      <c r="I54" s="93">
        <f>'[16]Eventos_n_recorrentes'!$A$34</f>
        <v>0</v>
      </c>
      <c r="J54" s="93">
        <f>+'[21]Eventos_n_recorrentes'!$A$34</f>
        <v>0</v>
      </c>
      <c r="K54" s="93">
        <f>+'[22]Eventos_n_recorrentes_ing'!$A$35</f>
        <v>0.007376560000000001</v>
      </c>
      <c r="L54" s="93">
        <f>'[17]Eventos_n_recorrentes_ing'!$E$34</f>
        <v>0.3803682</v>
      </c>
      <c r="M54" s="93">
        <f>'[16]Eventos_n_recorrentes'!B34</f>
        <v>-1.30056</v>
      </c>
      <c r="N54" s="93">
        <f>+'[21]Eventos_n_recorrentes'!$B$34</f>
        <v>0.85781974</v>
      </c>
      <c r="O54" s="93">
        <f>+'[22]Eventos_n_recorrentes_ing'!$B$35</f>
        <v>0.5352085299999998</v>
      </c>
      <c r="P54" s="1"/>
    </row>
    <row r="55" spans="1:16" ht="12.75">
      <c r="A55" s="87" t="s">
        <v>301</v>
      </c>
      <c r="B55" s="98">
        <v>1.0440104799999999</v>
      </c>
      <c r="C55" s="98">
        <v>33.07966609</v>
      </c>
      <c r="D55" s="98">
        <v>-2.2577780300000008</v>
      </c>
      <c r="E55" s="98">
        <v>-8.43177581627972</v>
      </c>
      <c r="F55" s="98">
        <v>-20.730531783720267</v>
      </c>
      <c r="G55" s="98">
        <f>'[18]Eventos_n_recorrentes_ing'!A35</f>
        <v>13.033055080000011</v>
      </c>
      <c r="H55" s="98">
        <f>'[17]Eventos_n_recorrentes_ing'!$D$35</f>
        <v>-2.1461397900000003</v>
      </c>
      <c r="I55" s="98">
        <f>'[16]Eventos_n_recorrentes'!$A$35</f>
        <v>2.9314912100000003</v>
      </c>
      <c r="J55" s="98">
        <f>+'[21]Eventos_n_recorrentes'!$A$35</f>
        <v>-0.6452980300000001</v>
      </c>
      <c r="K55" s="98">
        <f>+'[22]Eventos_n_recorrentes_ing'!$A$36</f>
        <v>1.3280614399999984</v>
      </c>
      <c r="L55" s="98">
        <f>'[17]Eventos_n_recorrentes_ing'!$E$35</f>
        <v>0.4896651300000002</v>
      </c>
      <c r="M55" s="98">
        <f>'[16]Eventos_n_recorrentes'!B35</f>
        <v>-15.924573640000002</v>
      </c>
      <c r="N55" s="98">
        <f>+'[21]Eventos_n_recorrentes'!$B$35</f>
        <v>1.588877510000001</v>
      </c>
      <c r="O55" s="98">
        <f>+'[22]Eventos_n_recorrentes_ing'!$B$36</f>
        <v>9.352477890000005</v>
      </c>
      <c r="P55" s="1"/>
    </row>
    <row r="56" spans="1:16" ht="12.75">
      <c r="A56" s="85" t="s">
        <v>194</v>
      </c>
      <c r="B56" s="93" t="s">
        <v>147</v>
      </c>
      <c r="C56" s="93">
        <v>0</v>
      </c>
      <c r="D56" s="93">
        <v>0</v>
      </c>
      <c r="E56" s="93">
        <v>0</v>
      </c>
      <c r="F56" s="93">
        <v>0.032669710000000005</v>
      </c>
      <c r="G56" s="93">
        <f>'[18]Eventos_n_recorrentes_ing'!A36</f>
        <v>-1.2899811</v>
      </c>
      <c r="H56" s="93">
        <f>'[17]Eventos_n_recorrentes_ing'!$D$36</f>
        <v>-1.1307401499999998</v>
      </c>
      <c r="I56" s="93">
        <f>'[16]Eventos_n_recorrentes'!$A$36</f>
        <v>0</v>
      </c>
      <c r="J56" s="93">
        <v>0</v>
      </c>
      <c r="K56" s="93">
        <f>+'[22]Eventos_n_recorrentes_ing'!$A$37</f>
        <v>0.18619351000000006</v>
      </c>
      <c r="L56" s="93">
        <f>'[17]Eventos_n_recorrentes_ing'!$E$36</f>
        <v>0</v>
      </c>
      <c r="M56" s="93">
        <f>'[16]Eventos_n_recorrentes'!B36</f>
        <v>0</v>
      </c>
      <c r="N56" s="93">
        <f>+'[21]Eventos_n_recorrentes'!$B$36</f>
        <v>0</v>
      </c>
      <c r="O56" s="93">
        <f>+'[22]Eventos_n_recorrentes_ing'!$B$37</f>
        <v>0</v>
      </c>
      <c r="P56" s="1"/>
    </row>
    <row r="57" spans="1:16" ht="12.75">
      <c r="A57" s="55" t="s">
        <v>37</v>
      </c>
      <c r="B57" s="98">
        <v>1.0440104799999999</v>
      </c>
      <c r="C57" s="98">
        <v>33.07966609</v>
      </c>
      <c r="D57" s="98">
        <v>-2.2577780300000008</v>
      </c>
      <c r="E57" s="98">
        <v>-8.43177581627972</v>
      </c>
      <c r="F57" s="98">
        <v>-20.697862073720266</v>
      </c>
      <c r="G57" s="98">
        <f>'[18]Eventos_n_recorrentes_ing'!A37</f>
        <v>11.74307398000001</v>
      </c>
      <c r="H57" s="98">
        <f>'[17]Eventos_n_recorrentes_ing'!$D$37</f>
        <v>-3.27687994</v>
      </c>
      <c r="I57" s="98">
        <f>'[16]Eventos_n_recorrentes'!$A$37</f>
        <v>2.9314912100000003</v>
      </c>
      <c r="J57" s="98">
        <f>+'[21]Eventos_n_recorrentes'!$A$37</f>
        <v>-0.6452980300000001</v>
      </c>
      <c r="K57" s="98">
        <f>+'[22]Eventos_n_recorrentes_ing'!$A$38</f>
        <v>1.5142549499999984</v>
      </c>
      <c r="L57" s="98">
        <f>'[17]Eventos_n_recorrentes_ing'!$E$37</f>
        <v>0.4896651300000002</v>
      </c>
      <c r="M57" s="98">
        <f>'[16]Eventos_n_recorrentes'!B37</f>
        <v>-15.924573640000002</v>
      </c>
      <c r="N57" s="98">
        <f>+'[21]Eventos_n_recorrentes'!$B$37</f>
        <v>1.588877510000001</v>
      </c>
      <c r="O57" s="98">
        <f>+'[22]Eventos_n_recorrentes_ing'!$B$38</f>
        <v>9.352477890000005</v>
      </c>
      <c r="P57" s="1"/>
    </row>
    <row r="58" spans="1:16" ht="12.75">
      <c r="A58" s="39" t="s">
        <v>39</v>
      </c>
      <c r="B58" s="93" t="s">
        <v>147</v>
      </c>
      <c r="C58" s="93">
        <v>-10.0630625</v>
      </c>
      <c r="D58" s="93">
        <v>0.34137246437500035</v>
      </c>
      <c r="E58" s="93">
        <v>2.606177535625</v>
      </c>
      <c r="F58" s="93">
        <v>5.834575</v>
      </c>
      <c r="G58" s="93">
        <f>'[18]Eventos_n_recorrentes_ing'!A38</f>
        <v>-2.554318858500001</v>
      </c>
      <c r="H58" s="93">
        <f>'[17]Eventos_n_recorrentes_ing'!$D$38</f>
        <v>0.3654036531</v>
      </c>
      <c r="I58" s="93">
        <f>'[16]Eventos_n_recorrentes'!$A$38</f>
        <v>-0.22220330835000138</v>
      </c>
      <c r="J58" s="93">
        <f>+'[21]Eventos_n_recorrentes'!$A$38</f>
        <v>0.11735512952500005</v>
      </c>
      <c r="K58" s="93">
        <f>+'[22]Eventos_n_recorrentes_ing'!$A$39</f>
        <v>-0.6456317721249984</v>
      </c>
      <c r="L58" s="93">
        <f>'[17]Eventos_n_recorrentes_ing'!$E$38</f>
        <v>-0.13515956779999994</v>
      </c>
      <c r="M58" s="93">
        <f>'[16]Eventos_n_recorrentes'!B38</f>
        <v>4.291505387600001</v>
      </c>
      <c r="N58" s="93">
        <f>+'[21]Eventos_n_recorrentes'!$B$38</f>
        <v>-0.28740751690000077</v>
      </c>
      <c r="O58" s="93">
        <f>+'[22]Eventos_n_recorrentes_ing'!$B$39</f>
        <v>-2.2386295130999994</v>
      </c>
      <c r="P58" s="1"/>
    </row>
    <row r="59" spans="1:16" ht="13.5" thickBot="1">
      <c r="A59" s="55" t="s">
        <v>38</v>
      </c>
      <c r="B59" s="98">
        <v>1.0440104799999999</v>
      </c>
      <c r="C59" s="98">
        <v>23.016603590000003</v>
      </c>
      <c r="D59" s="98">
        <v>-1.9164055656250003</v>
      </c>
      <c r="E59" s="98">
        <v>-5.82559828065472</v>
      </c>
      <c r="F59" s="98">
        <v>-14.863287073720265</v>
      </c>
      <c r="G59" s="98">
        <f>'[18]Eventos_n_recorrentes_ing'!A39</f>
        <v>9.188755121500009</v>
      </c>
      <c r="H59" s="98">
        <f>'[17]Eventos_n_recorrentes_ing'!$D$39</f>
        <v>-2.9114762869</v>
      </c>
      <c r="I59" s="98">
        <f>'[16]Eventos_n_recorrentes'!$A$39</f>
        <v>2.709287901649999</v>
      </c>
      <c r="J59" s="98">
        <f>+'[21]Eventos_n_recorrentes'!$A$39</f>
        <v>-0.527942900475</v>
      </c>
      <c r="K59" s="98">
        <f>+'[22]Eventos_n_recorrentes_ing'!$A$40</f>
        <v>0.868623177875</v>
      </c>
      <c r="L59" s="98">
        <f>'[17]Eventos_n_recorrentes_ing'!$E$39</f>
        <v>0.3545055622000003</v>
      </c>
      <c r="M59" s="98">
        <f>'[16]Eventos_n_recorrentes'!B39</f>
        <v>-11.633068252400001</v>
      </c>
      <c r="N59" s="98">
        <f>+'[21]Eventos_n_recorrentes'!$B$39</f>
        <v>1.3014699931000002</v>
      </c>
      <c r="O59" s="98">
        <f>+'[22]Eventos_n_recorrentes_ing'!$B$40</f>
        <v>7.113848376900005</v>
      </c>
      <c r="P59" s="1"/>
    </row>
    <row r="60" spans="1:16" ht="6" customHeight="1" thickTop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1"/>
    </row>
    <row r="61" spans="1:16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"/>
    </row>
    <row r="62" spans="1:16" ht="13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6"/>
      <c r="L62" s="25"/>
      <c r="M62" s="25"/>
      <c r="N62" s="25"/>
      <c r="O62" s="25"/>
      <c r="P62" s="1"/>
    </row>
    <row r="63" spans="1:16" ht="13.5">
      <c r="A63" s="9" t="s">
        <v>130</v>
      </c>
      <c r="B63" s="9"/>
      <c r="C63" s="9"/>
      <c r="D63" s="9"/>
      <c r="E63" s="9"/>
      <c r="F63" s="9"/>
      <c r="G63" s="10"/>
      <c r="H63" s="10"/>
      <c r="I63" s="10"/>
      <c r="J63" s="10"/>
      <c r="P63" s="1"/>
    </row>
    <row r="64" spans="1:16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P64" s="1"/>
    </row>
    <row r="65" spans="1:16" ht="12.75">
      <c r="A65" s="47" t="s">
        <v>122</v>
      </c>
      <c r="B65" s="47"/>
      <c r="C65" s="47"/>
      <c r="D65" s="47"/>
      <c r="E65" s="47"/>
      <c r="F65" s="47"/>
      <c r="G65" s="42"/>
      <c r="H65" s="42"/>
      <c r="I65" s="42"/>
      <c r="J65" s="42"/>
      <c r="K65" s="42"/>
      <c r="L65" s="42"/>
      <c r="M65" s="42"/>
      <c r="N65" s="42"/>
      <c r="O65" s="42"/>
      <c r="P65" s="1"/>
    </row>
    <row r="66" spans="1:16" ht="13.5" thickBot="1">
      <c r="A66" s="37"/>
      <c r="B66" s="44">
        <v>2005</v>
      </c>
      <c r="C66" s="44"/>
      <c r="D66" s="44">
        <v>2006</v>
      </c>
      <c r="E66" s="44"/>
      <c r="F66" s="44"/>
      <c r="G66" s="44"/>
      <c r="H66" s="44">
        <v>2007</v>
      </c>
      <c r="I66" s="44"/>
      <c r="J66" s="44"/>
      <c r="K66" s="44"/>
      <c r="L66" s="44">
        <v>2008</v>
      </c>
      <c r="M66" s="44"/>
      <c r="N66" s="44"/>
      <c r="O66" s="44"/>
      <c r="P66" s="1"/>
    </row>
    <row r="67" spans="1:16" ht="14.25" thickBot="1" thickTop="1">
      <c r="A67" s="38"/>
      <c r="B67" s="45" t="s">
        <v>235</v>
      </c>
      <c r="C67" s="45" t="s">
        <v>169</v>
      </c>
      <c r="D67" s="45" t="s">
        <v>240</v>
      </c>
      <c r="E67" s="45" t="s">
        <v>237</v>
      </c>
      <c r="F67" s="45" t="s">
        <v>235</v>
      </c>
      <c r="G67" s="45" t="s">
        <v>169</v>
      </c>
      <c r="H67" s="45" t="s">
        <v>240</v>
      </c>
      <c r="I67" s="45" t="s">
        <v>237</v>
      </c>
      <c r="J67" s="45" t="s">
        <v>235</v>
      </c>
      <c r="K67" s="45" t="s">
        <v>169</v>
      </c>
      <c r="L67" s="45" t="s">
        <v>240</v>
      </c>
      <c r="M67" s="45" t="s">
        <v>237</v>
      </c>
      <c r="N67" s="45" t="s">
        <v>235</v>
      </c>
      <c r="O67" s="45" t="s">
        <v>169</v>
      </c>
      <c r="P67" s="1"/>
    </row>
    <row r="68" spans="1:16" ht="13.5" thickTop="1">
      <c r="A68" s="55" t="s">
        <v>36</v>
      </c>
      <c r="B68" s="93">
        <v>0</v>
      </c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1"/>
    </row>
    <row r="69" spans="1:16" ht="12.75">
      <c r="A69" s="85" t="s">
        <v>100</v>
      </c>
      <c r="B69" s="93">
        <v>0</v>
      </c>
      <c r="C69" s="93">
        <v>0</v>
      </c>
      <c r="D69" s="93">
        <v>0</v>
      </c>
      <c r="E69" s="93">
        <v>0</v>
      </c>
      <c r="F69" s="93">
        <v>0</v>
      </c>
      <c r="G69" s="93">
        <f>'[18]Eventos_n_recorrentes_ing'!A46</f>
        <v>-15.15233035</v>
      </c>
      <c r="H69" s="93"/>
      <c r="I69" s="93">
        <f>'[16]Eventos_n_recorrentes'!$A$46</f>
        <v>0</v>
      </c>
      <c r="J69" s="93">
        <v>0</v>
      </c>
      <c r="K69" s="93">
        <v>0</v>
      </c>
      <c r="L69" s="93">
        <v>0</v>
      </c>
      <c r="M69" s="93">
        <f>'[16]Eventos_n_recorrentes'!$B$46</f>
        <v>0</v>
      </c>
      <c r="N69" s="93">
        <f>+'[21]Eventos_n_recorrentes'!$B$46</f>
        <v>0</v>
      </c>
      <c r="O69" s="93">
        <f>+'[22]Eventos_n_recorrentes_ing'!$B$46</f>
        <v>0</v>
      </c>
      <c r="P69" s="1"/>
    </row>
    <row r="70" spans="1:16" ht="12.75">
      <c r="A70" s="85" t="s">
        <v>158</v>
      </c>
      <c r="B70" s="93">
        <v>0</v>
      </c>
      <c r="C70" s="93">
        <v>-0.01584207999999984</v>
      </c>
      <c r="D70" s="93">
        <v>-0.05254571000000001</v>
      </c>
      <c r="E70" s="93">
        <v>-0.03458329</v>
      </c>
      <c r="F70" s="93">
        <v>-241.08669996000003</v>
      </c>
      <c r="G70" s="93">
        <f>'[18]Eventos_n_recorrentes_ing'!A47</f>
        <v>-1.0782122900000104</v>
      </c>
      <c r="H70" s="93">
        <v>0</v>
      </c>
      <c r="I70" s="93">
        <f>'[16]Eventos_n_recorrentes'!$A$47</f>
        <v>-0.0052638699999999995</v>
      </c>
      <c r="J70" s="93">
        <f>+'[21]Eventos_n_recorrentes'!$A$47</f>
        <v>-2.57228324</v>
      </c>
      <c r="K70" s="93">
        <f>+'[22]Eventos_n_recorrentes_ing'!$A$48</f>
        <v>-1.6870613100000003</v>
      </c>
      <c r="L70" s="93">
        <f>'[17]Eventos_n_recorrentes_ing'!$E$47</f>
        <v>-0.00377665</v>
      </c>
      <c r="M70" s="93">
        <f>'[16]Eventos_n_recorrentes'!$B$47</f>
        <v>-0.20615257</v>
      </c>
      <c r="N70" s="93">
        <f>+'[21]Eventos_n_recorrentes'!$B$47</f>
        <v>-0.25224297</v>
      </c>
      <c r="O70" s="93">
        <f>+'[22]Eventos_n_recorrentes_ing'!$B$48</f>
        <v>-0.5495880700000002</v>
      </c>
      <c r="P70" s="1"/>
    </row>
    <row r="71" spans="1:16" ht="12.75">
      <c r="A71" s="85" t="s">
        <v>195</v>
      </c>
      <c r="B71" s="93">
        <v>0</v>
      </c>
      <c r="C71" s="93">
        <v>0.11029593</v>
      </c>
      <c r="D71" s="93"/>
      <c r="E71" s="93">
        <v>0.047</v>
      </c>
      <c r="F71" s="93">
        <v>0</v>
      </c>
      <c r="G71" s="93">
        <f>'[18]Eventos_n_recorrentes_ing'!A48</f>
        <v>8.09400000000085E-05</v>
      </c>
      <c r="H71" s="93">
        <v>0</v>
      </c>
      <c r="I71" s="93">
        <f>'[16]Eventos_n_recorrentes'!$A$48</f>
        <v>0.06025026</v>
      </c>
      <c r="J71" s="93">
        <f>+'[21]Eventos_n_recorrentes'!$A$48</f>
        <v>-5.39800000000028E-05</v>
      </c>
      <c r="K71" s="93">
        <f>+'[22]Eventos_n_recorrentes_ing'!$A$49</f>
        <v>1.2243708800000002</v>
      </c>
      <c r="L71" s="93">
        <v>0</v>
      </c>
      <c r="M71" s="93">
        <f>'[16]Eventos_n_recorrentes'!$B$48</f>
        <v>0.14747501</v>
      </c>
      <c r="N71" s="93">
        <f>+'[21]Eventos_n_recorrentes'!$B$48</f>
        <v>0.09813002</v>
      </c>
      <c r="O71" s="93">
        <f>+'[22]Eventos_n_recorrentes_ing'!$B$49</f>
        <v>0.014309010000000011</v>
      </c>
      <c r="P71" s="1"/>
    </row>
    <row r="72" spans="1:16" ht="12.75">
      <c r="A72" s="85" t="s">
        <v>196</v>
      </c>
      <c r="B72" s="93">
        <v>0</v>
      </c>
      <c r="C72" s="93">
        <v>0</v>
      </c>
      <c r="D72" s="93"/>
      <c r="E72" s="93">
        <v>0</v>
      </c>
      <c r="F72" s="93">
        <v>0</v>
      </c>
      <c r="G72" s="93">
        <f>'[18]Eventos_n_recorrentes_ing'!A49</f>
        <v>0</v>
      </c>
      <c r="H72" s="93">
        <v>0</v>
      </c>
      <c r="I72" s="93">
        <f>'[16]Eventos_n_recorrentes'!$A$49</f>
        <v>-3.5</v>
      </c>
      <c r="J72" s="93">
        <v>0</v>
      </c>
      <c r="K72" s="93">
        <v>0</v>
      </c>
      <c r="L72" s="93">
        <v>0</v>
      </c>
      <c r="M72" s="93">
        <f>'[16]Eventos_n_recorrentes'!$B$49</f>
        <v>0</v>
      </c>
      <c r="N72" s="93">
        <f>+'[21]Eventos_n_recorrentes'!$B$49</f>
        <v>0</v>
      </c>
      <c r="O72" s="93">
        <f>+'[22]Eventos_n_recorrentes_ing'!$B$50</f>
        <v>0</v>
      </c>
      <c r="P72" s="1"/>
    </row>
    <row r="73" spans="1:16" ht="12.75">
      <c r="A73" s="85" t="s">
        <v>193</v>
      </c>
      <c r="B73" s="93">
        <v>0</v>
      </c>
      <c r="C73" s="93">
        <v>0</v>
      </c>
      <c r="D73" s="93"/>
      <c r="E73" s="93"/>
      <c r="F73" s="93">
        <v>1</v>
      </c>
      <c r="G73" s="93">
        <f>'[18]Eventos_n_recorrentes_ing'!A50</f>
        <v>0.7458879999999999</v>
      </c>
      <c r="H73" s="93">
        <v>0</v>
      </c>
      <c r="I73" s="93">
        <v>0</v>
      </c>
      <c r="J73" s="93">
        <v>0</v>
      </c>
      <c r="K73" s="93">
        <f>+'[22]Eventos_n_recorrentes_ing'!$A$51</f>
        <v>0.29436700000000005</v>
      </c>
      <c r="L73" s="93">
        <v>0</v>
      </c>
      <c r="M73" s="93">
        <v>0</v>
      </c>
      <c r="N73" s="93">
        <f>+'[21]Eventos_n_recorrentes'!$B$50</f>
        <v>-0.068178</v>
      </c>
      <c r="O73" s="93">
        <f>+'[22]Eventos_n_recorrentes_ing'!$B$51</f>
        <v>0.05817</v>
      </c>
      <c r="P73" s="1"/>
    </row>
    <row r="74" spans="1:16" ht="12.75">
      <c r="A74" s="85" t="s">
        <v>197</v>
      </c>
      <c r="B74" s="93">
        <v>0</v>
      </c>
      <c r="C74" s="93">
        <v>0</v>
      </c>
      <c r="D74" s="93"/>
      <c r="E74" s="93"/>
      <c r="F74" s="93">
        <v>0</v>
      </c>
      <c r="G74" s="93">
        <f>'[18]Eventos_n_recorrentes_ing'!A51</f>
        <v>-0.129</v>
      </c>
      <c r="H74" s="93">
        <v>0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1"/>
    </row>
    <row r="75" spans="1:16" ht="12.75">
      <c r="A75" s="85" t="s">
        <v>201</v>
      </c>
      <c r="B75" s="93">
        <v>0</v>
      </c>
      <c r="C75" s="93">
        <v>0</v>
      </c>
      <c r="D75" s="93">
        <v>0</v>
      </c>
      <c r="E75" s="93">
        <v>0.128888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1"/>
    </row>
    <row r="76" spans="1:16" ht="12.75">
      <c r="A76" s="85" t="s">
        <v>0</v>
      </c>
      <c r="B76" s="93">
        <v>0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f>+'[22]Eventos_n_recorrentes_ing'!$A$52</f>
        <v>0.8866266200000004</v>
      </c>
      <c r="L76" s="93">
        <v>0</v>
      </c>
      <c r="M76" s="93">
        <v>0</v>
      </c>
      <c r="N76" s="93">
        <v>0</v>
      </c>
      <c r="O76" s="93">
        <f>+'[22]Eventos_n_recorrentes_ing'!$B$52</f>
        <v>-8.272647899999999</v>
      </c>
      <c r="P76" s="1"/>
    </row>
    <row r="77" spans="1:16" ht="12.75">
      <c r="A77" s="85" t="s">
        <v>198</v>
      </c>
      <c r="B77" s="93">
        <v>0</v>
      </c>
      <c r="C77" s="93">
        <v>0</v>
      </c>
      <c r="D77" s="93">
        <v>0</v>
      </c>
      <c r="E77" s="93">
        <v>0</v>
      </c>
      <c r="F77" s="93">
        <v>-14.492</v>
      </c>
      <c r="G77" s="93">
        <f>'[18]Eventos_n_recorrentes_ing'!A53</f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1"/>
    </row>
    <row r="78" spans="1:16" ht="12.75">
      <c r="A78" s="85" t="s">
        <v>330</v>
      </c>
      <c r="B78" s="93">
        <v>0</v>
      </c>
      <c r="C78" s="93">
        <v>0</v>
      </c>
      <c r="D78" s="93">
        <v>0</v>
      </c>
      <c r="E78" s="93">
        <v>0</v>
      </c>
      <c r="F78" s="93">
        <v>0</v>
      </c>
      <c r="G78" s="93">
        <f>'[18]Eventos_n_recorrentes_ing'!A52</f>
        <v>-5.6734849999999994</v>
      </c>
      <c r="H78" s="93">
        <f>'[17]Eventos_n_recorrentes_ing'!$D$52</f>
        <v>0.53154312</v>
      </c>
      <c r="I78" s="93">
        <f>'[16]Eventos_n_recorrentes'!$A$52</f>
        <v>1.30878424</v>
      </c>
      <c r="J78" s="93">
        <f>+'[21]Eventos_n_recorrentes'!$A$52</f>
        <v>0.90128458</v>
      </c>
      <c r="K78" s="93">
        <v>0</v>
      </c>
      <c r="L78" s="93">
        <f>'[17]Eventos_n_recorrentes_ing'!$E$52</f>
        <v>0.7485714400000001</v>
      </c>
      <c r="M78" s="93">
        <f>'[16]Eventos_n_recorrentes'!$B$52</f>
        <v>0.09551420000000008</v>
      </c>
      <c r="N78" s="93">
        <f>+'[21]Eventos_n_recorrentes'!$B$52</f>
        <v>4.15672085</v>
      </c>
      <c r="O78" s="93">
        <f>+'[22]Eventos_n_recorrentes_ing'!$B$53</f>
        <v>-0.95478998</v>
      </c>
      <c r="P78" s="1"/>
    </row>
    <row r="79" spans="1:16" ht="12.75">
      <c r="A79" s="87" t="s">
        <v>301</v>
      </c>
      <c r="B79" s="98">
        <v>0</v>
      </c>
      <c r="C79" s="98">
        <v>0.09445385000000016</v>
      </c>
      <c r="D79" s="98">
        <v>-0.05254571000000001</v>
      </c>
      <c r="E79" s="98">
        <v>0.14130471</v>
      </c>
      <c r="F79" s="98">
        <v>-254.57869996000002</v>
      </c>
      <c r="G79" s="98">
        <f>'[18]Eventos_n_recorrentes_ing'!A54</f>
        <v>-21.28705870000001</v>
      </c>
      <c r="H79" s="98">
        <f>'[17]Eventos_n_recorrentes_ing'!$D$54</f>
        <v>0.53154312</v>
      </c>
      <c r="I79" s="98">
        <f>'[16]Eventos_n_recorrentes'!$A$54</f>
        <v>-2.13622937</v>
      </c>
      <c r="J79" s="98">
        <f>+'[21]Eventos_n_recorrentes'!$A$54</f>
        <v>-1.67105264</v>
      </c>
      <c r="K79" s="98">
        <f>+'[22]Eventos_n_recorrentes_ing'!$A$55</f>
        <v>0.7183031900000003</v>
      </c>
      <c r="L79" s="98">
        <f>'[17]Eventos_n_recorrentes_ing'!$E$54</f>
        <v>0.74479479</v>
      </c>
      <c r="M79" s="98">
        <f>'[16]Eventos_n_recorrentes'!$B$54</f>
        <v>0.03683664000000006</v>
      </c>
      <c r="N79" s="98">
        <f>+'[21]Eventos_n_recorrentes'!$B$54</f>
        <v>3.9344299</v>
      </c>
      <c r="O79" s="98">
        <f>+'[22]Eventos_n_recorrentes_ing'!$B$55</f>
        <v>-9.704546939999998</v>
      </c>
      <c r="P79" s="1"/>
    </row>
    <row r="80" spans="1:16" ht="12.75">
      <c r="A80" s="85" t="s">
        <v>194</v>
      </c>
      <c r="B80" s="93">
        <v>0</v>
      </c>
      <c r="C80" s="93">
        <v>-2.9995104299999946</v>
      </c>
      <c r="D80" s="93">
        <v>0</v>
      </c>
      <c r="E80" s="93">
        <v>0</v>
      </c>
      <c r="F80" s="93">
        <v>20.034</v>
      </c>
      <c r="G80" s="93">
        <f>'[18]Eventos_n_recorrentes_ing'!A55</f>
        <v>0.02359999999999829</v>
      </c>
      <c r="H80" s="93">
        <v>0</v>
      </c>
      <c r="I80" s="93">
        <v>0</v>
      </c>
      <c r="J80" s="93">
        <f>+'[21]Eventos_n_recorrentes'!$A$55</f>
        <v>-20.8205505</v>
      </c>
      <c r="K80" s="93">
        <v>0</v>
      </c>
      <c r="L80" s="93">
        <v>0</v>
      </c>
      <c r="M80" s="93">
        <v>0</v>
      </c>
      <c r="N80" s="93">
        <f>+'[21]Eventos_n_recorrentes'!$B$55</f>
        <v>0</v>
      </c>
      <c r="O80" s="93">
        <v>0</v>
      </c>
      <c r="P80" s="1"/>
    </row>
    <row r="81" spans="1:16" ht="12.75">
      <c r="A81" s="85" t="s">
        <v>244</v>
      </c>
      <c r="B81" s="93">
        <v>0</v>
      </c>
      <c r="C81" s="93">
        <v>0</v>
      </c>
      <c r="D81" s="93">
        <v>0</v>
      </c>
      <c r="E81" s="93">
        <v>0</v>
      </c>
      <c r="F81" s="93">
        <v>0</v>
      </c>
      <c r="G81" s="93">
        <f>'[18]Eventos_n_recorrentes_ing'!A56</f>
        <v>-15.30469623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f>+'[21]Eventos_n_recorrentes'!$B$56</f>
        <v>0</v>
      </c>
      <c r="O81" s="93">
        <v>0</v>
      </c>
      <c r="P81" s="1"/>
    </row>
    <row r="82" spans="1:16" ht="12.75">
      <c r="A82" s="85" t="s">
        <v>127</v>
      </c>
      <c r="B82" s="93">
        <v>0.23068183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1"/>
    </row>
    <row r="83" spans="1:16" ht="12.75">
      <c r="A83" s="87" t="s">
        <v>37</v>
      </c>
      <c r="B83" s="98">
        <v>0.23068182999999995</v>
      </c>
      <c r="C83" s="98">
        <v>-2.9050565799999943</v>
      </c>
      <c r="D83" s="98">
        <v>-0.05254571000000001</v>
      </c>
      <c r="E83" s="98">
        <v>0.14130471</v>
      </c>
      <c r="F83" s="98">
        <v>-234.54469996000003</v>
      </c>
      <c r="G83" s="98">
        <f>'[18]Eventos_n_recorrentes_ing'!A57</f>
        <v>-36.56815493000001</v>
      </c>
      <c r="H83" s="98">
        <f>'[17]Eventos_n_recorrentes_ing'!$D$57</f>
        <v>0.53154312</v>
      </c>
      <c r="I83" s="98">
        <f>'[16]Eventos_n_recorrentes'!$A$57</f>
        <v>-2.13622937</v>
      </c>
      <c r="J83" s="98">
        <f>+'[21]Eventos_n_recorrentes'!$A$57</f>
        <v>-22.491603139999995</v>
      </c>
      <c r="K83" s="98">
        <f>+'[22]Eventos_n_recorrentes_ing'!$A$58</f>
        <v>0.7183031900000003</v>
      </c>
      <c r="L83" s="98">
        <f>'[17]Eventos_n_recorrentes_ing'!$E$57</f>
        <v>0.74479479</v>
      </c>
      <c r="M83" s="98">
        <f>'[16]Eventos_n_recorrentes'!$B$57</f>
        <v>0.03683664000000006</v>
      </c>
      <c r="N83" s="98">
        <f>+'[21]Eventos_n_recorrentes'!$B$57</f>
        <v>3.9344299</v>
      </c>
      <c r="O83" s="98">
        <f>+'[22]Eventos_n_recorrentes_ing'!$B$58</f>
        <v>-9.704546939999998</v>
      </c>
      <c r="P83" s="1"/>
    </row>
    <row r="84" spans="1:16" ht="12.75">
      <c r="A84" s="39" t="s">
        <v>39</v>
      </c>
      <c r="B84" s="93">
        <v>-0.06325</v>
      </c>
      <c r="C84" s="93">
        <v>-0.14355</v>
      </c>
      <c r="D84" s="93">
        <v>0.055</v>
      </c>
      <c r="E84" s="93">
        <v>-0.031700035125</v>
      </c>
      <c r="F84" s="93">
        <v>9.68698230912498</v>
      </c>
      <c r="G84" s="93">
        <f>'[18]Eventos_n_recorrentes_ing'!A58</f>
        <v>9.84624433719792</v>
      </c>
      <c r="H84" s="93">
        <f>'[17]Eventos_n_recorrentes_ing'!$D$58</f>
        <v>-0.13526262500000003</v>
      </c>
      <c r="I84" s="93">
        <f>'[16]Eventos_n_recorrentes'!$A$58</f>
        <v>0.5695000877749998</v>
      </c>
      <c r="J84" s="93">
        <f>+'[21]Eventos_n_recorrentes'!$A$58</f>
        <v>0.57527874667499</v>
      </c>
      <c r="K84" s="93">
        <f>+'[22]Eventos_n_recorrentes_ing'!$A$59</f>
        <v>-0.44625946072499845</v>
      </c>
      <c r="L84" s="93">
        <f>'[17]Eventos_n_recorrentes_ing'!$E$58</f>
        <v>-0.197</v>
      </c>
      <c r="M84" s="93">
        <f>'[16]Eventos_n_recorrentes'!$B$58</f>
        <v>-0.038</v>
      </c>
      <c r="N84" s="93">
        <f>+'[21]Eventos_n_recorrentes'!$B$58</f>
        <v>-0.20738412325000002</v>
      </c>
      <c r="O84" s="93">
        <f>+'[22]Eventos_n_recorrentes_ing'!$B$59</f>
        <v>1.5119826087500003</v>
      </c>
      <c r="P84" s="1"/>
    </row>
    <row r="85" spans="1:16" ht="13.5" thickBot="1">
      <c r="A85" s="55" t="s">
        <v>38</v>
      </c>
      <c r="B85" s="98">
        <v>0.16743182999999995</v>
      </c>
      <c r="C85" s="98">
        <v>-3.048606579999994</v>
      </c>
      <c r="D85" s="98">
        <v>-0.04532067487500001</v>
      </c>
      <c r="E85" s="98">
        <v>0.109604674875</v>
      </c>
      <c r="F85" s="98">
        <v>-224.85771765087506</v>
      </c>
      <c r="G85" s="98">
        <f>'[18]Eventos_n_recorrentes_ing'!A59</f>
        <v>-26.721910592802093</v>
      </c>
      <c r="H85" s="98">
        <f>'[17]Eventos_n_recorrentes_ing'!$D$59</f>
        <v>0.396280495</v>
      </c>
      <c r="I85" s="98">
        <f>'[16]Eventos_n_recorrentes'!$A$59</f>
        <v>-1.5667292822250003</v>
      </c>
      <c r="J85" s="98">
        <f>+'[21]Eventos_n_recorrentes'!$A$59</f>
        <v>-21.916324393325006</v>
      </c>
      <c r="K85" s="98">
        <f>+'[22]Eventos_n_recorrentes_ing'!$A$60</f>
        <v>0.27204372927500187</v>
      </c>
      <c r="L85" s="98">
        <f>'[17]Eventos_n_recorrentes_ing'!$E$59</f>
        <v>0.54779479</v>
      </c>
      <c r="M85" s="98">
        <f>'[16]Eventos_n_recorrentes'!$B$59</f>
        <v>-0.0011633599999999397</v>
      </c>
      <c r="N85" s="98">
        <f>+'[21]Eventos_n_recorrentes'!$B$59</f>
        <v>3.72704577675</v>
      </c>
      <c r="O85" s="98">
        <f>+'[22]Eventos_n_recorrentes_ing'!$B$60</f>
        <v>-8.192564331249997</v>
      </c>
      <c r="P85" s="1"/>
    </row>
    <row r="86" spans="1:16" ht="6" customHeight="1" thickTop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1"/>
    </row>
    <row r="87" ht="12.75">
      <c r="P87" s="1"/>
    </row>
    <row r="88" spans="1:16" ht="13.5">
      <c r="A88" s="9" t="s">
        <v>127</v>
      </c>
      <c r="B88" s="9"/>
      <c r="C88" s="9"/>
      <c r="D88" s="9"/>
      <c r="E88" s="9"/>
      <c r="F88" s="9"/>
      <c r="P88" s="1"/>
    </row>
    <row r="89" spans="10:16" ht="12.75">
      <c r="J89" s="162"/>
      <c r="P89" s="1"/>
    </row>
    <row r="90" spans="1:16" ht="12.75">
      <c r="A90" s="47" t="s">
        <v>122</v>
      </c>
      <c r="B90" s="47"/>
      <c r="C90" s="47"/>
      <c r="D90" s="47"/>
      <c r="E90" s="47"/>
      <c r="F90" s="47"/>
      <c r="G90" s="42"/>
      <c r="H90" s="42"/>
      <c r="I90" s="42"/>
      <c r="J90" s="42"/>
      <c r="K90" s="42"/>
      <c r="L90" s="42"/>
      <c r="M90" s="42"/>
      <c r="N90" s="42"/>
      <c r="O90" s="42"/>
      <c r="P90" s="1"/>
    </row>
    <row r="91" spans="1:16" ht="13.5" thickBot="1">
      <c r="A91" s="37"/>
      <c r="B91" s="44">
        <v>2005</v>
      </c>
      <c r="C91" s="44"/>
      <c r="D91" s="44">
        <v>2006</v>
      </c>
      <c r="E91" s="44"/>
      <c r="F91" s="44"/>
      <c r="G91" s="44"/>
      <c r="H91" s="44">
        <v>2007</v>
      </c>
      <c r="I91" s="44"/>
      <c r="J91" s="44"/>
      <c r="K91" s="44"/>
      <c r="L91" s="44">
        <v>2008</v>
      </c>
      <c r="M91" s="44"/>
      <c r="N91" s="44"/>
      <c r="O91" s="44"/>
      <c r="P91" s="1"/>
    </row>
    <row r="92" spans="1:16" ht="14.25" thickBot="1" thickTop="1">
      <c r="A92" s="38"/>
      <c r="B92" s="45" t="s">
        <v>235</v>
      </c>
      <c r="C92" s="45" t="s">
        <v>169</v>
      </c>
      <c r="D92" s="45" t="s">
        <v>240</v>
      </c>
      <c r="E92" s="45" t="s">
        <v>237</v>
      </c>
      <c r="F92" s="45" t="s">
        <v>235</v>
      </c>
      <c r="G92" s="45" t="s">
        <v>169</v>
      </c>
      <c r="H92" s="45" t="s">
        <v>240</v>
      </c>
      <c r="I92" s="45" t="s">
        <v>237</v>
      </c>
      <c r="J92" s="45" t="s">
        <v>235</v>
      </c>
      <c r="K92" s="45" t="s">
        <v>169</v>
      </c>
      <c r="L92" s="45" t="s">
        <v>240</v>
      </c>
      <c r="M92" s="45" t="s">
        <v>237</v>
      </c>
      <c r="N92" s="45" t="s">
        <v>235</v>
      </c>
      <c r="O92" s="45" t="s">
        <v>169</v>
      </c>
      <c r="P92" s="1"/>
    </row>
    <row r="93" spans="1:16" ht="13.5" thickTop="1">
      <c r="A93" s="55" t="s">
        <v>36</v>
      </c>
      <c r="B93" s="93"/>
      <c r="C93" s="93"/>
      <c r="D93" s="93"/>
      <c r="E93" s="93"/>
      <c r="F93" s="93"/>
      <c r="G93" s="93"/>
      <c r="H93" s="93"/>
      <c r="I93" s="93">
        <f>'[16]Eventos_n_recorrentes'!A65</f>
        <v>0</v>
      </c>
      <c r="J93" s="93"/>
      <c r="K93" s="93"/>
      <c r="L93" s="93"/>
      <c r="M93" s="93"/>
      <c r="N93" s="93"/>
      <c r="O93" s="93"/>
      <c r="P93" s="1"/>
    </row>
    <row r="94" spans="1:16" ht="12.75">
      <c r="A94" s="39" t="s">
        <v>158</v>
      </c>
      <c r="B94" s="93">
        <v>0</v>
      </c>
      <c r="C94" s="93">
        <v>-0.204840679999999</v>
      </c>
      <c r="D94" s="93">
        <v>-0.03743838999999989</v>
      </c>
      <c r="E94" s="93">
        <v>-0.0113734300000004</v>
      </c>
      <c r="F94" s="93">
        <v>5.018721060000008</v>
      </c>
      <c r="G94" s="93">
        <f>'[18]Eventos_n_recorrentes_ing'!A66</f>
        <v>0.09901069999999201</v>
      </c>
      <c r="H94" s="93">
        <v>0</v>
      </c>
      <c r="I94" s="93">
        <f>'[16]Eventos_n_recorrentes'!A66</f>
        <v>0</v>
      </c>
      <c r="J94" s="93">
        <f>+'[21]Eventos_n_recorrentes'!$A$66</f>
        <v>0</v>
      </c>
      <c r="K94" s="93">
        <f>+'[22]Eventos_n_recorrentes_ing'!$A$67</f>
        <v>0</v>
      </c>
      <c r="L94" s="93">
        <f>'[17]Eventos_n_recorrentes_ing'!$E66</f>
        <v>0</v>
      </c>
      <c r="M94" s="93">
        <f>'[16]Eventos_n_recorrentes'!B66</f>
        <v>-0.01905329</v>
      </c>
      <c r="N94" s="93">
        <f>+'[21]Eventos_n_recorrentes'!$B$66</f>
        <v>0</v>
      </c>
      <c r="O94" s="93">
        <f>+'[22]Eventos_n_recorrentes_ing'!$B$67</f>
        <v>-0.01905329</v>
      </c>
      <c r="P94" s="161"/>
    </row>
    <row r="95" spans="1:16" ht="12.75">
      <c r="A95" s="39" t="s">
        <v>199</v>
      </c>
      <c r="B95" s="93"/>
      <c r="C95" s="93"/>
      <c r="D95" s="93"/>
      <c r="E95" s="93"/>
      <c r="F95" s="93">
        <v>-0.0005176600000000065</v>
      </c>
      <c r="G95" s="93">
        <f>'[18]Eventos_n_recorrentes_ing'!A67</f>
        <v>0</v>
      </c>
      <c r="H95" s="93"/>
      <c r="I95" s="93">
        <f>'[16]Eventos_n_recorrentes'!A67</f>
        <v>0</v>
      </c>
      <c r="J95" s="93">
        <f>+'[21]Eventos_n_recorrentes'!$A$67</f>
        <v>0</v>
      </c>
      <c r="K95" s="93">
        <f>+'[22]Eventos_n_recorrentes_ing'!$A$68</f>
        <v>0</v>
      </c>
      <c r="L95" s="93">
        <f>'[17]Eventos_n_recorrentes_ing'!$E67</f>
        <v>0</v>
      </c>
      <c r="M95" s="93">
        <f>'[16]Eventos_n_recorrentes'!B67</f>
        <v>0.04003308999999999</v>
      </c>
      <c r="N95" s="93">
        <f>+'[21]Eventos_n_recorrentes'!$B$67</f>
        <v>-9.459999999997138E-06</v>
      </c>
      <c r="O95" s="93">
        <f>+'[22]Eventos_n_recorrentes_ing'!$B$68</f>
        <v>0</v>
      </c>
      <c r="P95" s="161"/>
    </row>
    <row r="96" spans="1:16" ht="12.75">
      <c r="A96" s="39" t="s">
        <v>0</v>
      </c>
      <c r="B96" s="93"/>
      <c r="C96" s="93">
        <v>0</v>
      </c>
      <c r="D96" s="93">
        <v>0</v>
      </c>
      <c r="E96" s="93">
        <v>0</v>
      </c>
      <c r="F96" s="93">
        <v>0.09753</v>
      </c>
      <c r="G96" s="93">
        <f>'[18]Eventos_n_recorrentes_ing'!A68</f>
        <v>3.377</v>
      </c>
      <c r="H96" s="93">
        <v>0</v>
      </c>
      <c r="I96" s="93">
        <f>'[16]Eventos_n_recorrentes'!A68</f>
        <v>0.0025913299999999967</v>
      </c>
      <c r="J96" s="93">
        <f>+'[21]Eventos_n_recorrentes'!$A$68</f>
        <v>0.0026198100000000037</v>
      </c>
      <c r="K96" s="93">
        <f>+'[22]Eventos_n_recorrentes_ing'!$A$69</f>
        <v>-0.007773990000000001</v>
      </c>
      <c r="L96" s="93">
        <f>'[17]Eventos_n_recorrentes_ing'!$E68</f>
        <v>0</v>
      </c>
      <c r="M96" s="93">
        <f>'[16]Eventos_n_recorrentes'!B68</f>
        <v>0.00152844</v>
      </c>
      <c r="N96" s="93">
        <f>+'[21]Eventos_n_recorrentes'!$B$68</f>
        <v>0.0015452400000000002</v>
      </c>
      <c r="O96" s="93">
        <f>+'[22]Eventos_n_recorrentes_ing'!$B$69</f>
        <v>-0.00460212</v>
      </c>
      <c r="P96" s="161"/>
    </row>
    <row r="97" spans="1:16" ht="12.75">
      <c r="A97" s="55" t="s">
        <v>301</v>
      </c>
      <c r="B97" s="98">
        <v>0</v>
      </c>
      <c r="C97" s="98">
        <v>-0.204840679999999</v>
      </c>
      <c r="D97" s="98">
        <v>-0.03743838999999989</v>
      </c>
      <c r="E97" s="98">
        <v>-0.0113734300000004</v>
      </c>
      <c r="F97" s="98">
        <v>5.116251060000008</v>
      </c>
      <c r="G97" s="98">
        <f>'[18]Eventos_n_recorrentes_ing'!A69</f>
        <v>3.476010699999992</v>
      </c>
      <c r="H97" s="98">
        <v>0</v>
      </c>
      <c r="I97" s="98">
        <f>'[16]Eventos_n_recorrentes'!A69</f>
        <v>0.0025913299999999967</v>
      </c>
      <c r="J97" s="98">
        <f>+'[21]Eventos_n_recorrentes'!$A$69</f>
        <v>0.0026198100000000037</v>
      </c>
      <c r="K97" s="98">
        <f>+'[22]Eventos_n_recorrentes_ing'!$A$70</f>
        <v>-0.007773990000000001</v>
      </c>
      <c r="L97" s="98">
        <f>'[17]Eventos_n_recorrentes_ing'!$E69</f>
        <v>0</v>
      </c>
      <c r="M97" s="98">
        <f>'[16]Eventos_n_recorrentes'!B69</f>
        <v>0.00305688</v>
      </c>
      <c r="N97" s="98">
        <f>+'[21]Eventos_n_recorrentes'!$B$69</f>
        <v>0.0015452400000000002</v>
      </c>
      <c r="O97" s="98">
        <f>+'[22]Eventos_n_recorrentes_ing'!$B$70</f>
        <v>-0.02365541</v>
      </c>
      <c r="P97" s="161"/>
    </row>
    <row r="98" spans="1:16" ht="12.75">
      <c r="A98" s="39" t="s">
        <v>194</v>
      </c>
      <c r="B98" s="93">
        <v>0</v>
      </c>
      <c r="C98" s="93">
        <v>0.13491893</v>
      </c>
      <c r="D98" s="93">
        <v>0</v>
      </c>
      <c r="E98" s="93">
        <v>0</v>
      </c>
      <c r="F98" s="93">
        <v>0</v>
      </c>
      <c r="G98" s="93">
        <f>'[18]Eventos_n_recorrentes_ing'!A70</f>
        <v>0</v>
      </c>
      <c r="H98" s="93">
        <v>0</v>
      </c>
      <c r="I98" s="93">
        <f>'[16]Eventos_n_recorrentes'!A70</f>
        <v>0</v>
      </c>
      <c r="J98" s="93">
        <v>0</v>
      </c>
      <c r="K98" s="93">
        <f>+'[22]Eventos_n_recorrentes_ing'!$A$71</f>
        <v>0</v>
      </c>
      <c r="L98" s="93">
        <f>'[17]Eventos_n_recorrentes_ing'!$E70</f>
        <v>0</v>
      </c>
      <c r="M98" s="93">
        <f>'[16]Eventos_n_recorrentes'!B70</f>
        <v>0</v>
      </c>
      <c r="N98" s="93">
        <f>+'[21]Eventos_n_recorrentes'!$B$70</f>
        <v>0</v>
      </c>
      <c r="O98" s="93">
        <f>+'[22]Eventos_n_recorrentes_ing'!$B$71</f>
        <v>0</v>
      </c>
      <c r="P98" s="1"/>
    </row>
    <row r="99" spans="1:16" ht="12.75">
      <c r="A99" s="55" t="s">
        <v>37</v>
      </c>
      <c r="B99" s="98">
        <v>0</v>
      </c>
      <c r="C99" s="98">
        <v>-0.069921749999999</v>
      </c>
      <c r="D99" s="98">
        <v>-0.03743838999999989</v>
      </c>
      <c r="E99" s="98">
        <v>-0.0113734300000004</v>
      </c>
      <c r="F99" s="98">
        <v>5.116251060000008</v>
      </c>
      <c r="G99" s="98">
        <f>'[18]Eventos_n_recorrentes_ing'!A71</f>
        <v>3.476010699999992</v>
      </c>
      <c r="H99" s="98">
        <v>0</v>
      </c>
      <c r="I99" s="98">
        <f>'[16]Eventos_n_recorrentes'!A71</f>
        <v>0.0025913299999999967</v>
      </c>
      <c r="J99" s="98">
        <f>+'[21]Eventos_n_recorrentes'!$A$71</f>
        <v>0.0026198100000000037</v>
      </c>
      <c r="K99" s="98">
        <f>+'[22]Eventos_n_recorrentes_ing'!$A$72</f>
        <v>-0.007773990000000001</v>
      </c>
      <c r="L99" s="98">
        <f>'[17]Eventos_n_recorrentes_ing'!$E71</f>
        <v>0</v>
      </c>
      <c r="M99" s="98">
        <f>'[16]Eventos_n_recorrentes'!B71</f>
        <v>0.00305688</v>
      </c>
      <c r="N99" s="98">
        <f>+'[21]Eventos_n_recorrentes'!$B$71</f>
        <v>0.0015452400000000002</v>
      </c>
      <c r="O99" s="98">
        <f>+'[22]Eventos_n_recorrentes_ing'!$B$72</f>
        <v>-0.02365541</v>
      </c>
      <c r="P99" s="1"/>
    </row>
    <row r="100" spans="1:16" ht="12.75">
      <c r="A100" s="39" t="s">
        <v>39</v>
      </c>
      <c r="B100" s="93">
        <v>0</v>
      </c>
      <c r="C100" s="93">
        <v>0.0147125</v>
      </c>
      <c r="D100" s="93">
        <v>0.0055</v>
      </c>
      <c r="E100" s="93">
        <v>0.00877722137499983</v>
      </c>
      <c r="F100" s="93">
        <v>0.011650000000000908</v>
      </c>
      <c r="G100" s="93">
        <f>'[18]Eventos_n_recorrentes_ing'!A72</f>
        <v>-0.02557500000000073</v>
      </c>
      <c r="H100" s="93">
        <f>'[17]Eventos_n_recorrentes_ing'!$D$72</f>
        <v>-0.00256285</v>
      </c>
      <c r="I100" s="93">
        <f>'[16]Eventos_n_recorrentes'!A72</f>
        <v>0</v>
      </c>
      <c r="J100" s="93">
        <v>0</v>
      </c>
      <c r="K100" s="93">
        <f>+'[22]Eventos_n_recorrentes_ing'!$A$73</f>
        <v>0</v>
      </c>
      <c r="L100" s="93">
        <f>'[17]Eventos_n_recorrentes_ing'!$E72</f>
        <v>0</v>
      </c>
      <c r="M100" s="93">
        <f>'[16]Eventos_n_recorrentes'!B72</f>
        <v>-0.008</v>
      </c>
      <c r="N100" s="93">
        <f>+'[21]Eventos_n_recorrentes'!$B$72</f>
        <v>0.00522142995</v>
      </c>
      <c r="O100" s="93">
        <f>+'[22]Eventos_n_recorrentes_ing'!$B$73</f>
        <v>-0.00277857005</v>
      </c>
      <c r="P100" s="1"/>
    </row>
    <row r="101" spans="1:16" ht="13.5" thickBot="1">
      <c r="A101" s="55" t="s">
        <v>38</v>
      </c>
      <c r="B101" s="98">
        <v>0</v>
      </c>
      <c r="C101" s="98">
        <v>-0.055209249999999</v>
      </c>
      <c r="D101" s="98">
        <v>-0.0322906113749999</v>
      </c>
      <c r="E101" s="98">
        <v>-0.00259620862500053</v>
      </c>
      <c r="F101" s="98">
        <v>5.127901060000009</v>
      </c>
      <c r="G101" s="98">
        <f>'[18]Eventos_n_recorrentes_ing'!A73</f>
        <v>3.450435699999991</v>
      </c>
      <c r="H101" s="98">
        <f>'[17]Eventos_n_recorrentes_ing'!$D$73</f>
        <v>-0.00256285</v>
      </c>
      <c r="I101" s="98">
        <f>'[16]Eventos_n_recorrentes'!A73</f>
        <v>0.0025913299999999967</v>
      </c>
      <c r="J101" s="98">
        <f>+'[21]Eventos_n_recorrentes'!$A$73</f>
        <v>0.0026198100000000037</v>
      </c>
      <c r="K101" s="98">
        <f>+'[22]Eventos_n_recorrentes_ing'!$A$74</f>
        <v>-0.007773990000000001</v>
      </c>
      <c r="L101" s="98">
        <f>'[17]Eventos_n_recorrentes_ing'!$E73</f>
        <v>0</v>
      </c>
      <c r="M101" s="98">
        <f>'[16]Eventos_n_recorrentes'!B73</f>
        <v>-0.0049431200000000005</v>
      </c>
      <c r="N101" s="98">
        <f>+'[21]Eventos_n_recorrentes'!$B$73</f>
        <v>0.00676666995</v>
      </c>
      <c r="O101" s="98">
        <f>+'[22]Eventos_n_recorrentes_ing'!$B$74</f>
        <v>-0.02643398005</v>
      </c>
      <c r="P101" s="1"/>
    </row>
    <row r="102" spans="1:16" ht="6" customHeight="1" thickTop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1"/>
    </row>
    <row r="103" spans="1:16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1"/>
    </row>
    <row r="104" spans="1:16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1"/>
    </row>
    <row r="105" spans="1:16" ht="13.5">
      <c r="A105" s="9" t="s">
        <v>32</v>
      </c>
      <c r="B105" s="9"/>
      <c r="C105" s="9"/>
      <c r="D105" s="9"/>
      <c r="E105" s="9"/>
      <c r="F105" s="9"/>
      <c r="G105" s="27"/>
      <c r="H105" s="27"/>
      <c r="I105" s="27"/>
      <c r="J105" s="27"/>
      <c r="K105" s="27"/>
      <c r="L105" s="27"/>
      <c r="M105" s="27"/>
      <c r="N105" s="27"/>
      <c r="O105" s="27"/>
      <c r="P105" s="1"/>
    </row>
    <row r="106" spans="1:16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P106" s="1"/>
    </row>
    <row r="107" spans="1:16" ht="12.75">
      <c r="A107" s="47" t="s">
        <v>122</v>
      </c>
      <c r="B107" s="47"/>
      <c r="C107" s="47"/>
      <c r="D107" s="47"/>
      <c r="E107" s="47"/>
      <c r="F107" s="47"/>
      <c r="G107" s="42"/>
      <c r="H107" s="42"/>
      <c r="I107" s="42"/>
      <c r="J107" s="42"/>
      <c r="K107" s="42"/>
      <c r="L107" s="42"/>
      <c r="M107" s="42"/>
      <c r="N107" s="42"/>
      <c r="O107" s="42"/>
      <c r="P107" s="1"/>
    </row>
    <row r="108" spans="1:16" ht="13.5" thickBot="1">
      <c r="A108" s="37"/>
      <c r="B108" s="44">
        <v>2005</v>
      </c>
      <c r="C108" s="44"/>
      <c r="D108" s="44">
        <v>2006</v>
      </c>
      <c r="E108" s="44"/>
      <c r="F108" s="44"/>
      <c r="G108" s="44"/>
      <c r="H108" s="44">
        <v>2007</v>
      </c>
      <c r="I108" s="44"/>
      <c r="J108" s="44"/>
      <c r="K108" s="44"/>
      <c r="L108" s="44">
        <v>2008</v>
      </c>
      <c r="M108" s="44"/>
      <c r="N108" s="44"/>
      <c r="O108" s="44"/>
      <c r="P108" s="1"/>
    </row>
    <row r="109" spans="1:16" ht="14.25" thickBot="1" thickTop="1">
      <c r="A109" s="38"/>
      <c r="B109" s="45" t="s">
        <v>235</v>
      </c>
      <c r="C109" s="45" t="s">
        <v>169</v>
      </c>
      <c r="D109" s="45" t="s">
        <v>240</v>
      </c>
      <c r="E109" s="45" t="s">
        <v>237</v>
      </c>
      <c r="F109" s="45" t="s">
        <v>235</v>
      </c>
      <c r="G109" s="45" t="s">
        <v>169</v>
      </c>
      <c r="H109" s="45" t="s">
        <v>240</v>
      </c>
      <c r="I109" s="45" t="s">
        <v>237</v>
      </c>
      <c r="J109" s="45" t="s">
        <v>235</v>
      </c>
      <c r="K109" s="45" t="s">
        <v>169</v>
      </c>
      <c r="L109" s="45" t="s">
        <v>240</v>
      </c>
      <c r="M109" s="45" t="s">
        <v>237</v>
      </c>
      <c r="N109" s="45" t="s">
        <v>235</v>
      </c>
      <c r="O109" s="45" t="s">
        <v>169</v>
      </c>
      <c r="P109" s="1"/>
    </row>
    <row r="110" spans="1:16" ht="13.5" thickTop="1">
      <c r="A110" s="55" t="s">
        <v>36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1"/>
    </row>
    <row r="111" spans="1:16" ht="12.75">
      <c r="A111" s="39" t="s">
        <v>157</v>
      </c>
      <c r="B111" s="93">
        <v>0</v>
      </c>
      <c r="C111" s="93">
        <v>0</v>
      </c>
      <c r="D111" s="93">
        <v>0</v>
      </c>
      <c r="E111" s="93">
        <v>-7.089387</v>
      </c>
      <c r="F111" s="93">
        <v>0.00038699999999971624</v>
      </c>
      <c r="G111" s="93">
        <f>'[18]Eventos_n_recorrentes_ing'!A80</f>
        <v>3.701587</v>
      </c>
      <c r="H111" s="93">
        <f>'[17]Eventos_n_recorrentes_ing'!$D$80</f>
        <v>0.27983300000000005</v>
      </c>
      <c r="I111" s="93">
        <f>'[16]Eventos_n_recorrentes'!$A$80</f>
        <v>0</v>
      </c>
      <c r="J111" s="93">
        <v>0</v>
      </c>
      <c r="K111" s="93">
        <f>+'[22]Eventos_n_recorrentes_ing'!$A$81</f>
        <v>0</v>
      </c>
      <c r="L111" s="93">
        <v>0</v>
      </c>
      <c r="M111" s="93">
        <f>'[16]Eventos_n_recorrentes'!$B$80</f>
        <v>-3.699</v>
      </c>
      <c r="N111" s="93">
        <f>+'[21]Eventos_n_recorrentes'!$B$80</f>
        <v>0</v>
      </c>
      <c r="O111" s="93">
        <f>+'[22]Eventos_n_recorrentes_ing'!$B$81</f>
        <v>0.00016600000000099868</v>
      </c>
      <c r="P111" s="1"/>
    </row>
    <row r="112" spans="1:16" ht="12.75">
      <c r="A112" s="85" t="s">
        <v>100</v>
      </c>
      <c r="B112" s="93">
        <v>0</v>
      </c>
      <c r="C112" s="93">
        <v>0</v>
      </c>
      <c r="D112" s="93">
        <v>0</v>
      </c>
      <c r="E112" s="93">
        <v>0</v>
      </c>
      <c r="F112" s="93">
        <v>0</v>
      </c>
      <c r="G112" s="93">
        <f>'[18]Eventos_n_recorrentes_ing'!A81</f>
        <v>-16.18164317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  <c r="P112" s="1"/>
    </row>
    <row r="113" spans="1:16" ht="12.75">
      <c r="A113" s="85" t="s">
        <v>241</v>
      </c>
      <c r="B113" s="93">
        <v>0</v>
      </c>
      <c r="C113" s="93">
        <v>-6.278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1"/>
    </row>
    <row r="114" spans="1:16" ht="12.75">
      <c r="A114" s="39" t="s">
        <v>344</v>
      </c>
      <c r="B114" s="93">
        <v>0</v>
      </c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f>+'[22]Eventos_n_recorrentes_ing'!$A$83</f>
        <v>0</v>
      </c>
      <c r="L114" s="93">
        <v>0</v>
      </c>
      <c r="M114" s="93">
        <v>0</v>
      </c>
      <c r="N114" s="93">
        <v>0</v>
      </c>
      <c r="O114" s="93">
        <f>+'[22]Eventos_n_recorrentes_ing'!$B$83</f>
        <v>2.216</v>
      </c>
      <c r="P114" s="1"/>
    </row>
    <row r="115" spans="1:16" ht="12.75">
      <c r="A115" s="39" t="s">
        <v>191</v>
      </c>
      <c r="B115" s="93">
        <v>0</v>
      </c>
      <c r="C115" s="93">
        <v>0</v>
      </c>
      <c r="D115" s="93">
        <v>0</v>
      </c>
      <c r="E115" s="93">
        <v>0</v>
      </c>
      <c r="F115" s="93">
        <v>-38.919</v>
      </c>
      <c r="G115" s="93">
        <f>'[18]Eventos_n_recorrentes_ing'!A82</f>
        <v>0</v>
      </c>
      <c r="H115" s="93">
        <v>0</v>
      </c>
      <c r="I115" s="93">
        <v>0</v>
      </c>
      <c r="J115" s="93">
        <v>0</v>
      </c>
      <c r="K115" s="93">
        <f>+'[22]Eventos_n_recorrentes_ing'!$A$83</f>
        <v>0</v>
      </c>
      <c r="L115" s="93">
        <v>0</v>
      </c>
      <c r="M115" s="93">
        <v>0</v>
      </c>
      <c r="N115" s="93">
        <v>0</v>
      </c>
      <c r="O115" s="93">
        <v>0</v>
      </c>
      <c r="P115" s="1"/>
    </row>
    <row r="116" spans="1:16" ht="12.75">
      <c r="A116" s="39" t="s">
        <v>158</v>
      </c>
      <c r="B116" s="93">
        <v>1.38597733</v>
      </c>
      <c r="C116" s="93">
        <v>-2.561231399999996</v>
      </c>
      <c r="D116" s="93">
        <v>-2.1274097700000008</v>
      </c>
      <c r="E116" s="93">
        <v>-0.28069805</v>
      </c>
      <c r="F116" s="93">
        <v>-236.32889752999998</v>
      </c>
      <c r="G116" s="93">
        <f>'[18]Eventos_n_recorrentes_ing'!A83</f>
        <v>-6.229283400000015</v>
      </c>
      <c r="H116" s="93">
        <f>'[17]Eventos_n_recorrentes_ing'!$D$83</f>
        <v>-2.67523495</v>
      </c>
      <c r="I116" s="93">
        <f>'[16]Eventos_n_recorrentes'!$A$83</f>
        <v>-0.28644166999999976</v>
      </c>
      <c r="J116" s="93">
        <f>+'[21]Eventos_n_recorrentes'!$A$83</f>
        <v>-2.71368658</v>
      </c>
      <c r="K116" s="93">
        <f>+'[22]Eventos_n_recorrentes_ing'!$A$84</f>
        <v>-3.882010770000001</v>
      </c>
      <c r="L116" s="93">
        <f>'[17]Eventos_n_recorrentes_ing'!$E$83</f>
        <v>-0.00787621</v>
      </c>
      <c r="M116" s="93">
        <f>'[16]Eventos_n_recorrentes'!$B$83</f>
        <v>-0.0839085499999999</v>
      </c>
      <c r="N116" s="93">
        <f>+'[21]Eventos_n_recorrentes'!$B$83</f>
        <v>-0.9575117500000001</v>
      </c>
      <c r="O116" s="93">
        <f>+'[22]Eventos_n_recorrentes_ing'!$B$84</f>
        <v>-1.5731232299999993</v>
      </c>
      <c r="P116" s="1"/>
    </row>
    <row r="117" spans="1:16" ht="12.75">
      <c r="A117" s="39" t="s">
        <v>200</v>
      </c>
      <c r="B117" s="93">
        <v>0</v>
      </c>
      <c r="C117" s="93">
        <v>8.699710660000001</v>
      </c>
      <c r="D117" s="93">
        <v>0</v>
      </c>
      <c r="E117" s="93">
        <v>0.24151766</v>
      </c>
      <c r="F117" s="93">
        <v>0.022482339999999993</v>
      </c>
      <c r="G117" s="93">
        <f>'[18]Eventos_n_recorrentes_ing'!A84</f>
        <v>2.9446646599999995</v>
      </c>
      <c r="H117" s="93">
        <f>'[17]Eventos_n_recorrentes_ing'!$D$84</f>
        <v>0.0032531599999999997</v>
      </c>
      <c r="I117" s="93">
        <f>'[16]Eventos_n_recorrentes'!$A$84</f>
        <v>0.06098169</v>
      </c>
      <c r="J117" s="93">
        <f>+'[21]Eventos_n_recorrentes'!$A$84</f>
        <v>0.028391969999999996</v>
      </c>
      <c r="K117" s="93">
        <f>+'[22]Eventos_n_recorrentes_ing'!$A$85</f>
        <v>4.89193921</v>
      </c>
      <c r="L117" s="93">
        <f>'[17]Eventos_n_recorrentes_ing'!$E$84</f>
        <v>0.021363939999999998</v>
      </c>
      <c r="M117" s="93">
        <f>'[16]Eventos_n_recorrentes'!$B$84</f>
        <v>9.54838426</v>
      </c>
      <c r="N117" s="93">
        <f>+'[21]Eventos_n_recorrentes'!$B$84</f>
        <v>0.5646063699999984</v>
      </c>
      <c r="O117" s="93">
        <f>+'[22]Eventos_n_recorrentes_ing'!$B$85</f>
        <v>-0.08675737999999811</v>
      </c>
      <c r="P117" s="1"/>
    </row>
    <row r="118" spans="1:16" ht="12.75">
      <c r="A118" s="39" t="s">
        <v>196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f>'[18]Eventos_n_recorrentes_ing'!A85</f>
        <v>0</v>
      </c>
      <c r="H118" s="93">
        <v>0</v>
      </c>
      <c r="I118" s="93">
        <f>'[16]Eventos_n_recorrentes'!$A$85</f>
        <v>-3.5</v>
      </c>
      <c r="J118" s="93">
        <v>0</v>
      </c>
      <c r="K118" s="93">
        <f>+'[22]Eventos_n_recorrentes_ing'!$A$86</f>
        <v>0</v>
      </c>
      <c r="L118" s="93">
        <f>'[17]Eventos_n_recorrentes_ing'!$E$85</f>
        <v>0</v>
      </c>
      <c r="M118" s="93">
        <f>'[16]Eventos_n_recorrentes'!$B$85</f>
        <v>0</v>
      </c>
      <c r="N118" s="93">
        <f>+'[21]Eventos_n_recorrentes'!$B$85</f>
        <v>0</v>
      </c>
      <c r="O118" s="93">
        <f>+'[22]Eventos_n_recorrentes_ing'!$B$86</f>
        <v>0</v>
      </c>
      <c r="P118" s="1"/>
    </row>
    <row r="119" spans="1:16" ht="12.75">
      <c r="A119" s="39" t="s">
        <v>193</v>
      </c>
      <c r="B119" s="93">
        <v>0</v>
      </c>
      <c r="C119" s="93">
        <v>0</v>
      </c>
      <c r="D119" s="93">
        <v>0</v>
      </c>
      <c r="E119" s="93">
        <v>0</v>
      </c>
      <c r="F119" s="93">
        <v>9.603</v>
      </c>
      <c r="G119" s="93">
        <f>'[18]Eventos_n_recorrentes_ing'!A86</f>
        <v>6.045887999999999</v>
      </c>
      <c r="H119" s="93">
        <v>0</v>
      </c>
      <c r="I119" s="93">
        <f>'[16]Eventos_n_recorrentes'!$A$86</f>
        <v>1.711</v>
      </c>
      <c r="J119" s="93">
        <f>+'[21]Eventos_n_recorrentes'!$A$86</f>
        <v>-0.0004761900000000878</v>
      </c>
      <c r="K119" s="93">
        <f>+'[22]Eventos_n_recorrentes_ing'!$A$87</f>
        <v>3.659394</v>
      </c>
      <c r="L119" s="93">
        <f>'[17]Eventos_n_recorrentes_ing'!$E$86</f>
        <v>0</v>
      </c>
      <c r="M119" s="93">
        <f>'[16]Eventos_n_recorrentes'!$B$86</f>
        <v>0.525593</v>
      </c>
      <c r="N119" s="93">
        <f>+'[21]Eventos_n_recorrentes'!$B$86</f>
        <v>0.648862</v>
      </c>
      <c r="O119" s="93">
        <f>+'[22]Eventos_n_recorrentes_ing'!$B$87</f>
        <v>1.2056150000000003</v>
      </c>
      <c r="P119" s="1"/>
    </row>
    <row r="120" spans="1:16" ht="12.75">
      <c r="A120" s="39" t="s">
        <v>201</v>
      </c>
      <c r="B120" s="93">
        <v>0</v>
      </c>
      <c r="C120" s="93">
        <v>8.068</v>
      </c>
      <c r="D120" s="93">
        <v>0</v>
      </c>
      <c r="E120" s="93">
        <v>0.128888</v>
      </c>
      <c r="F120" s="93">
        <v>0.00011199999999999477</v>
      </c>
      <c r="G120" s="93">
        <f>'[18]Eventos_n_recorrentes_ing'!A87</f>
        <v>-0.129</v>
      </c>
      <c r="H120" s="93">
        <v>0</v>
      </c>
      <c r="I120" s="93">
        <v>0</v>
      </c>
      <c r="J120" s="93">
        <v>0</v>
      </c>
      <c r="K120" s="93">
        <v>0</v>
      </c>
      <c r="L120" s="93">
        <f>'[17]Eventos_n_recorrentes_ing'!$E$87</f>
        <v>0</v>
      </c>
      <c r="M120" s="93">
        <v>0</v>
      </c>
      <c r="N120" s="93">
        <v>0</v>
      </c>
      <c r="O120" s="93">
        <v>0</v>
      </c>
      <c r="P120" s="1"/>
    </row>
    <row r="121" spans="1:16" ht="12.75">
      <c r="A121" s="85" t="s">
        <v>330</v>
      </c>
      <c r="B121" s="93">
        <v>0</v>
      </c>
      <c r="C121" s="93">
        <v>0</v>
      </c>
      <c r="D121" s="93"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f>'[16]Eventos_n_recorrentes'!$A$87</f>
        <v>1.30878424</v>
      </c>
      <c r="J121" s="93">
        <v>0</v>
      </c>
      <c r="K121" s="93">
        <f>+'[22]Eventos_n_recorrentes_ing'!$A$88</f>
        <v>2.08268244</v>
      </c>
      <c r="L121" s="93">
        <v>0</v>
      </c>
      <c r="M121" s="93">
        <f>'[16]Eventos_n_recorrentes'!$B$87</f>
        <v>0.09551420000000008</v>
      </c>
      <c r="N121" s="93">
        <f>+'[21]Eventos_n_recorrentes'!$B$87</f>
        <v>0</v>
      </c>
      <c r="O121" s="93">
        <f>+'[22]Eventos_n_recorrentes_ing'!$B$88</f>
        <v>5.2528030900000005</v>
      </c>
      <c r="P121" s="1"/>
    </row>
    <row r="122" spans="1:16" ht="12.75">
      <c r="A122" s="39" t="s">
        <v>0</v>
      </c>
      <c r="B122" s="93">
        <v>0</v>
      </c>
      <c r="C122" s="93">
        <v>3.905</v>
      </c>
      <c r="D122" s="93">
        <v>0</v>
      </c>
      <c r="E122" s="93">
        <v>0</v>
      </c>
      <c r="F122" s="93">
        <v>0.515</v>
      </c>
      <c r="G122" s="93">
        <f>'[18]Eventos_n_recorrentes_ing'!A88-G78</f>
        <v>12.078</v>
      </c>
      <c r="H122" s="93">
        <f>'[17]Eventos_n_recorrentes_ing'!$D$88-H78</f>
        <v>0</v>
      </c>
      <c r="I122" s="93">
        <f>'[16]Eventos_n_recorrentes'!$A$88</f>
        <v>2.2651526900000003</v>
      </c>
      <c r="J122" s="93">
        <f>+'[21]Eventos_n_recorrentes'!$A$88</f>
        <v>0.6973247999999997</v>
      </c>
      <c r="K122" s="93">
        <f>+'[22]Eventos_n_recorrentes_ing'!$A$89</f>
        <v>-1.0718251499999996</v>
      </c>
      <c r="L122" s="93">
        <f>'[17]Eventos_n_recorrentes_ing'!$E$88-L78</f>
        <v>0.06048518000000003</v>
      </c>
      <c r="M122" s="93">
        <f>'[16]Eventos_n_recorrentes'!$B$88</f>
        <v>-0.06797373000000001</v>
      </c>
      <c r="N122" s="93">
        <f>+'[21]Eventos_n_recorrentes'!$B$88</f>
        <v>0.009016990000000114</v>
      </c>
      <c r="O122" s="93">
        <f>+'[22]Eventos_n_recorrentes_ing'!$B$89</f>
        <v>-8.272647899999999</v>
      </c>
      <c r="P122" s="1"/>
    </row>
    <row r="123" spans="1:16" ht="12.75">
      <c r="A123" s="39" t="s">
        <v>1</v>
      </c>
      <c r="B123" s="93">
        <v>0</v>
      </c>
      <c r="C123" s="93">
        <v>21.1358</v>
      </c>
      <c r="D123" s="93">
        <v>-0.22035235999999997</v>
      </c>
      <c r="E123" s="93">
        <v>0.22035236</v>
      </c>
      <c r="F123" s="93">
        <v>9.308</v>
      </c>
      <c r="G123" s="93">
        <f>'[18]Eventos_n_recorrentes_ing'!A89</f>
        <v>-1.1715038299999996</v>
      </c>
      <c r="H123" s="93">
        <f>'[17]Eventos_n_recorrentes_ing'!$D$89</f>
        <v>0.24201430999999982</v>
      </c>
      <c r="I123" s="93">
        <f>'[16]Eventos_n_recorrentes'!$A$89</f>
        <v>3.5591625</v>
      </c>
      <c r="J123" s="93">
        <f>+'[21]Eventos_n_recorrentes'!$A$89</f>
        <v>-0.06605180000000019</v>
      </c>
      <c r="K123" s="93">
        <f>+'[22]Eventos_n_recorrentes_ing'!$A$90</f>
        <v>-2.42449936</v>
      </c>
      <c r="L123" s="93">
        <f>'[17]Eventos_n_recorrentes_ing'!$E$89</f>
        <v>2.98877859</v>
      </c>
      <c r="M123" s="93">
        <f>'[16]Eventos_n_recorrentes'!$B$89</f>
        <v>-14.49372306</v>
      </c>
      <c r="N123" s="93">
        <f>+'[21]Eventos_n_recorrentes'!$B$89</f>
        <v>0.3327993200000007</v>
      </c>
      <c r="O123" s="93">
        <f>+'[22]Eventos_n_recorrentes_ing'!$B$90</f>
        <v>9.52386043</v>
      </c>
      <c r="P123" s="1"/>
    </row>
    <row r="124" spans="1:16" ht="12.75">
      <c r="A124" s="39" t="s">
        <v>198</v>
      </c>
      <c r="B124" s="93">
        <v>0</v>
      </c>
      <c r="C124" s="93">
        <v>0</v>
      </c>
      <c r="D124" s="93">
        <v>0</v>
      </c>
      <c r="E124" s="93">
        <v>0</v>
      </c>
      <c r="F124" s="93">
        <v>-14.492</v>
      </c>
      <c r="G124" s="93">
        <f>'[18]Eventos_n_recorrentes_ing'!A90</f>
        <v>0</v>
      </c>
      <c r="H124" s="93">
        <v>0</v>
      </c>
      <c r="I124" s="93">
        <v>0</v>
      </c>
      <c r="J124" s="93">
        <v>0</v>
      </c>
      <c r="K124" s="93">
        <f>'[17]Eventos_n_recorrentes_ing'!$B$90</f>
        <v>0</v>
      </c>
      <c r="L124" s="93">
        <f>'[17]Eventos_n_recorrentes_ing'!$E$90</f>
        <v>0</v>
      </c>
      <c r="M124" s="93">
        <v>0</v>
      </c>
      <c r="N124" s="93">
        <v>0</v>
      </c>
      <c r="O124" s="93">
        <v>0</v>
      </c>
      <c r="P124" s="1"/>
    </row>
    <row r="125" spans="1:16" ht="12.75">
      <c r="A125" s="39" t="s">
        <v>127</v>
      </c>
      <c r="B125" s="93">
        <v>0</v>
      </c>
      <c r="C125" s="93">
        <v>0</v>
      </c>
      <c r="D125" s="93">
        <v>0</v>
      </c>
      <c r="E125" s="93">
        <v>-1.522</v>
      </c>
      <c r="F125" s="93">
        <v>0</v>
      </c>
      <c r="G125" s="93">
        <f>'[18]Eventos_n_recorrentes_ing'!A91+G78</f>
        <v>-5.84470218</v>
      </c>
      <c r="H125" s="93">
        <f>'[17]Eventos_n_recorrentes_ing'!$D$91+H78</f>
        <v>0.53879097</v>
      </c>
      <c r="I125" s="93">
        <f>'[16]Eventos_n_recorrentes'!$A$91</f>
        <v>0</v>
      </c>
      <c r="J125" s="93">
        <f>+'[21]Eventos_n_recorrentes'!$A$91</f>
        <v>-2.267177</v>
      </c>
      <c r="K125" s="93">
        <f>+'[22]Eventos_n_recorrentes_ing'!$A$92</f>
        <v>0.009262480000000295</v>
      </c>
      <c r="L125" s="93">
        <f>'[17]Eventos_n_recorrentes_ing'!$E$91+L78</f>
        <v>1.1075757</v>
      </c>
      <c r="M125" s="93">
        <f>'[16]Eventos_n_recorrentes'!$B$91</f>
        <v>-1.30056</v>
      </c>
      <c r="N125" s="93">
        <f>+'[21]Eventos_n_recorrentes'!$B$91</f>
        <v>5.26445158</v>
      </c>
      <c r="O125" s="93">
        <f>+'[22]Eventos_n_recorrentes_ing'!$B$92</f>
        <v>0.1451904</v>
      </c>
      <c r="P125" s="1"/>
    </row>
    <row r="126" spans="1:16" ht="12.75">
      <c r="A126" s="55" t="s">
        <v>301</v>
      </c>
      <c r="B126" s="98">
        <v>1.38597733</v>
      </c>
      <c r="C126" s="98">
        <v>32.96927926000001</v>
      </c>
      <c r="D126" s="98">
        <v>-2.347762130000001</v>
      </c>
      <c r="E126" s="98">
        <v>-8.30132703</v>
      </c>
      <c r="F126" s="98">
        <v>-270.29091619</v>
      </c>
      <c r="G126" s="98">
        <f>'[18]Eventos_n_recorrentes_ing'!A92</f>
        <v>-4.785992920000016</v>
      </c>
      <c r="H126" s="98">
        <f>'[17]Eventos_n_recorrentes_ing'!$D$92</f>
        <v>-1.6113435100000004</v>
      </c>
      <c r="I126" s="98">
        <f>'[16]Eventos_n_recorrentes'!$A$92</f>
        <v>5.11863945</v>
      </c>
      <c r="J126" s="98">
        <f>+'[21]Eventos_n_recorrentes'!$A$92</f>
        <v>-4.321674800000001</v>
      </c>
      <c r="K126" s="98">
        <f>+'[22]Eventos_n_recorrentes_ing'!$A$93</f>
        <v>3.26494285</v>
      </c>
      <c r="L126" s="98">
        <f>'[17]Eventos_n_recorrentes_ing'!$E$92</f>
        <v>4.1703272</v>
      </c>
      <c r="M126" s="98">
        <f>'[16]Eventos_n_recorrentes'!$B$92</f>
        <v>-9.475673880000002</v>
      </c>
      <c r="N126" s="98">
        <f>+'[21]Eventos_n_recorrentes'!$B$92</f>
        <v>5.862224509999999</v>
      </c>
      <c r="O126" s="98">
        <f>+'[22]Eventos_n_recorrentes_ing'!$B$93</f>
        <v>8.411106410000006</v>
      </c>
      <c r="P126" s="1"/>
    </row>
    <row r="127" spans="1:16" ht="12.75">
      <c r="A127" s="39" t="s">
        <v>194</v>
      </c>
      <c r="B127" s="93">
        <v>0</v>
      </c>
      <c r="C127" s="93">
        <v>-2.8646614999999946</v>
      </c>
      <c r="D127" s="93">
        <v>0</v>
      </c>
      <c r="E127" s="93">
        <v>0</v>
      </c>
      <c r="F127" s="93">
        <v>20.06666971</v>
      </c>
      <c r="G127" s="93">
        <f>'[18]Eventos_n_recorrentes_ing'!A93</f>
        <v>-1.2663811000000023</v>
      </c>
      <c r="H127" s="93">
        <f>'[17]Eventos_n_recorrentes_ing'!$D$93</f>
        <v>-1.1307401499999998</v>
      </c>
      <c r="I127" s="93">
        <v>0</v>
      </c>
      <c r="J127" s="93">
        <f>+'[21]Eventos_n_recorrentes'!$A$93</f>
        <v>-20.820550499999996</v>
      </c>
      <c r="K127" s="93">
        <f>+'[22]Eventos_n_recorrentes_ing'!$A$94</f>
        <v>0.18619350999999895</v>
      </c>
      <c r="L127" s="93">
        <f>'[17]Eventos_n_recorrentes_ing'!$E$93</f>
        <v>0</v>
      </c>
      <c r="M127" s="93">
        <v>0</v>
      </c>
      <c r="N127" s="93">
        <f>+'[21]Eventos_n_recorrentes'!$B$93</f>
        <v>0</v>
      </c>
      <c r="O127" s="93">
        <f>+'[22]Eventos_n_recorrentes_ing'!$B$94</f>
        <v>0</v>
      </c>
      <c r="P127" s="1"/>
    </row>
    <row r="128" spans="1:16" ht="12.75">
      <c r="A128" s="39" t="s">
        <v>190</v>
      </c>
      <c r="B128" s="93">
        <v>0</v>
      </c>
      <c r="C128" s="93">
        <v>0</v>
      </c>
      <c r="D128" s="93">
        <v>0</v>
      </c>
      <c r="E128" s="93">
        <v>0</v>
      </c>
      <c r="F128" s="93">
        <v>0</v>
      </c>
      <c r="G128" s="93">
        <f>'[18]Eventos_n_recorrentes_ing'!A94</f>
        <v>-15.30469623</v>
      </c>
      <c r="H128" s="93">
        <f>'[17]Eventos_n_recorrentes_ing'!$D$94</f>
        <v>0</v>
      </c>
      <c r="I128" s="93">
        <v>0</v>
      </c>
      <c r="J128" s="93">
        <f>+'[21]Eventos_n_recorrentes'!$A$94</f>
        <v>-1.546594</v>
      </c>
      <c r="K128" s="93">
        <f>+'[22]Eventos_n_recorrentes_ing'!$A$95</f>
        <v>0.07159399999999994</v>
      </c>
      <c r="L128" s="93">
        <f>'[17]Eventos_n_recorrentes_ing'!$E$94</f>
        <v>0</v>
      </c>
      <c r="M128" s="93">
        <v>0</v>
      </c>
      <c r="N128" s="93">
        <f>+'[21]Eventos_n_recorrentes'!$B$94</f>
        <v>0</v>
      </c>
      <c r="O128" s="93">
        <f>+'[22]Eventos_n_recorrentes_ing'!$B$95</f>
        <v>0</v>
      </c>
      <c r="P128" s="1"/>
    </row>
    <row r="129" spans="1:16" ht="12.75">
      <c r="A129" s="55" t="s">
        <v>37</v>
      </c>
      <c r="B129" s="98">
        <v>1.38597733</v>
      </c>
      <c r="C129" s="98">
        <v>30.104617760000014</v>
      </c>
      <c r="D129" s="98">
        <v>-2.347762130000001</v>
      </c>
      <c r="E129" s="98">
        <v>-8.30132703</v>
      </c>
      <c r="F129" s="98">
        <v>-250.22424648000003</v>
      </c>
      <c r="G129" s="98">
        <f>'[18]Eventos_n_recorrentes_ing'!A95</f>
        <v>-21.357070250000017</v>
      </c>
      <c r="H129" s="98">
        <f>'[17]Eventos_n_recorrentes_ing'!$D$95</f>
        <v>-2.7420836600000005</v>
      </c>
      <c r="I129" s="98">
        <f>'[16]Eventos_n_recorrentes'!$A$95</f>
        <v>5.11863945</v>
      </c>
      <c r="J129" s="98">
        <f>+'[21]Eventos_n_recorrentes'!$A$95</f>
        <v>-26.688819299999995</v>
      </c>
      <c r="K129" s="98">
        <f>+'[22]Eventos_n_recorrentes_ing'!$A$96</f>
        <v>3.522730359999999</v>
      </c>
      <c r="L129" s="98">
        <f>'[17]Eventos_n_recorrentes_ing'!$E$95</f>
        <v>4.1703272</v>
      </c>
      <c r="M129" s="98">
        <f>'[16]Eventos_n_recorrentes'!$B$95</f>
        <v>-9.475673880000002</v>
      </c>
      <c r="N129" s="98">
        <f>+'[21]Eventos_n_recorrentes'!$B$95</f>
        <v>5.862224509999999</v>
      </c>
      <c r="O129" s="98">
        <f>+'[22]Eventos_n_recorrentes_ing'!$B$96</f>
        <v>8.411106410000006</v>
      </c>
      <c r="P129" s="1"/>
    </row>
    <row r="130" spans="1:16" ht="12.75">
      <c r="A130" s="39" t="s">
        <v>39</v>
      </c>
      <c r="B130" s="93">
        <v>-0.34897500000000004</v>
      </c>
      <c r="C130" s="93">
        <v>-10.1919</v>
      </c>
      <c r="D130" s="93">
        <v>0.3537452781250003</v>
      </c>
      <c r="E130" s="93">
        <v>2.583254721875</v>
      </c>
      <c r="F130" s="93">
        <v>15.53320730912498</v>
      </c>
      <c r="G130" s="93">
        <f>'[18]Eventos_n_recorrentes_ing'!A96</f>
        <v>7.26443647869792</v>
      </c>
      <c r="H130" s="93">
        <f>'[17]Eventos_n_recorrentes_ing'!$D$96</f>
        <v>0.23014102809999998</v>
      </c>
      <c r="I130" s="93">
        <f>'[16]Eventos_n_recorrentes'!$A$96</f>
        <v>0.3472967794249985</v>
      </c>
      <c r="J130" s="93">
        <f>+'[21]Eventos_n_recorrentes'!$A$96</f>
        <v>-0.06828612380001005</v>
      </c>
      <c r="K130" s="93">
        <f>+'[22]Eventos_n_recorrentes_ing'!$A$97</f>
        <v>-1.5531837001749933</v>
      </c>
      <c r="L130" s="93">
        <f>'[17]Eventos_n_recorrentes_ing'!$E$96</f>
        <v>-1.333</v>
      </c>
      <c r="M130" s="93">
        <f>'[16]Eventos_n_recorrentes'!$B$96</f>
        <v>2.082</v>
      </c>
      <c r="N130" s="93">
        <f>+'[21]Eventos_n_recorrentes'!$B$96</f>
        <v>-0.5382701884000005</v>
      </c>
      <c r="O130" s="93">
        <f>+'[22]Eventos_n_recorrentes_ing'!$B$97</f>
        <v>-3.518441588645399</v>
      </c>
      <c r="P130" s="1"/>
    </row>
    <row r="131" spans="1:16" ht="13.5" thickBot="1">
      <c r="A131" s="55" t="s">
        <v>38</v>
      </c>
      <c r="B131" s="98">
        <v>1.03700233</v>
      </c>
      <c r="C131" s="98">
        <v>19.912717760000014</v>
      </c>
      <c r="D131" s="98">
        <v>-1.9940168518750006</v>
      </c>
      <c r="E131" s="98">
        <v>-5.718072308125</v>
      </c>
      <c r="F131" s="98">
        <v>-234.69103917087506</v>
      </c>
      <c r="G131" s="98">
        <f>'[18]Eventos_n_recorrentes_ing'!A97</f>
        <v>-14.092633771302097</v>
      </c>
      <c r="H131" s="98">
        <f>'[17]Eventos_n_recorrentes_ing'!$D$97</f>
        <v>-2.5119426319000007</v>
      </c>
      <c r="I131" s="98">
        <f>'[16]Eventos_n_recorrentes'!$A$97</f>
        <v>5.465936229424998</v>
      </c>
      <c r="J131" s="98">
        <f>+'[21]Eventos_n_recorrentes'!$A$97</f>
        <v>-26.757105423800006</v>
      </c>
      <c r="K131" s="98">
        <f>+'[22]Eventos_n_recorrentes_ing'!$A$98</f>
        <v>1.9695466598250055</v>
      </c>
      <c r="L131" s="98">
        <f>'[17]Eventos_n_recorrentes_ing'!$E$97</f>
        <v>2.8373272</v>
      </c>
      <c r="M131" s="98">
        <f>'[16]Eventos_n_recorrentes'!$B$97</f>
        <v>-7.393673880000002</v>
      </c>
      <c r="N131" s="98">
        <f>+'[21]Eventos_n_recorrentes'!$B$97</f>
        <v>5.323954321599999</v>
      </c>
      <c r="O131" s="98">
        <f>+'[22]Eventos_n_recorrentes_ing'!$B$98</f>
        <v>4.892664821354607</v>
      </c>
      <c r="P131" s="1"/>
    </row>
    <row r="132" spans="1:16" ht="6" customHeight="1" thickTop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1"/>
    </row>
    <row r="133" spans="1:16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P133" s="1"/>
    </row>
    <row r="134" spans="1:16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P134" s="1"/>
    </row>
    <row r="135" spans="1:16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P135" s="1"/>
    </row>
    <row r="136" spans="1:16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P136" s="1"/>
    </row>
    <row r="137" spans="1:16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P137" s="1"/>
    </row>
    <row r="138" spans="1:16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P138" s="1"/>
    </row>
    <row r="139" spans="1:16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P139" s="1"/>
    </row>
    <row r="140" spans="1:16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P140" s="1"/>
    </row>
    <row r="141" spans="1:16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P141" s="1"/>
    </row>
    <row r="142" spans="1:16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P142" s="1"/>
    </row>
    <row r="143" spans="1:16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P143" s="1"/>
    </row>
    <row r="144" spans="1:16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P144" s="1"/>
    </row>
    <row r="145" spans="1:16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P145" s="1"/>
    </row>
    <row r="146" spans="1:16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P146" s="1"/>
    </row>
    <row r="147" spans="1:16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P147" s="1"/>
    </row>
    <row r="148" spans="1:16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P148" s="1"/>
    </row>
    <row r="149" spans="1:16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P149" s="1"/>
    </row>
    <row r="150" spans="1:16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P150" s="1"/>
    </row>
    <row r="151" spans="1:16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P151" s="1"/>
    </row>
    <row r="152" spans="1:16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P152" s="1"/>
    </row>
    <row r="153" spans="1:16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P153" s="1"/>
    </row>
    <row r="154" spans="1:16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P154" s="1"/>
    </row>
    <row r="155" spans="1:16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P155" s="1"/>
    </row>
    <row r="156" spans="1:16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P156" s="1"/>
    </row>
    <row r="157" spans="1:16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P157" s="1"/>
    </row>
    <row r="158" spans="1:16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P158" s="1"/>
    </row>
    <row r="159" spans="1:16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P159" s="1"/>
    </row>
    <row r="160" spans="1:16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P160" s="1"/>
    </row>
    <row r="161" spans="1:16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P161" s="1"/>
    </row>
    <row r="162" spans="1:16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P162" s="1"/>
    </row>
    <row r="163" spans="1:16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P163" s="1"/>
    </row>
    <row r="164" spans="1:16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P164" s="1"/>
    </row>
    <row r="165" spans="1:16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P165" s="1"/>
    </row>
    <row r="166" spans="1:16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P166" s="1"/>
    </row>
    <row r="167" spans="1:1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P167" s="1"/>
    </row>
    <row r="168" spans="1:1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P168" s="1"/>
    </row>
    <row r="169" spans="1:1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P169" s="1"/>
    </row>
    <row r="170" spans="1:16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P170" s="1"/>
    </row>
    <row r="171" spans="1:16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P171" s="1"/>
    </row>
    <row r="172" spans="1:16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P172" s="1"/>
    </row>
    <row r="173" ht="12.75">
      <c r="P173" s="1"/>
    </row>
  </sheetData>
  <hyperlinks>
    <hyperlink ref="A8" location="'Reconciliation 2'!A37:O58" display="Refining &amp; Marketing"/>
    <hyperlink ref="A9" location="'Reconciliation 2'!A61:O84" display="Gas &amp; Power"/>
    <hyperlink ref="A6" location="'Reconciliation 2'!A14" display="Non recurrent items"/>
    <hyperlink ref="A10" location="'Reconciliation 2'!A86:O100" display="Others"/>
    <hyperlink ref="A11" location="'Reconciliation 2'!A103:O129" display="Consolidated"/>
    <hyperlink ref="I5" location="'Table of Contents'!A5" display="Table of Contents"/>
    <hyperlink ref="A7" location="'Reconciliation 2'!A15:O32" display="Exploration &amp; Production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52" r:id="rId2"/>
  <rowBreaks count="1" manualBreakCount="1">
    <brk id="86" max="255" man="1"/>
  </rowBreaks>
  <colBreaks count="1" manualBreakCount="1">
    <brk id="1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5:O103"/>
  <sheetViews>
    <sheetView showGridLines="0" view="pageBreakPreview" zoomScaleSheetLayoutView="100" workbookViewId="0" topLeftCell="A1">
      <pane xSplit="1" topLeftCell="H1" activePane="topRight" state="frozen"/>
      <selection pane="topLeft" activeCell="A1" sqref="A1"/>
      <selection pane="topRight" activeCell="B1" sqref="B1:B16384"/>
    </sheetView>
  </sheetViews>
  <sheetFormatPr defaultColWidth="9.140625" defaultRowHeight="12.75"/>
  <cols>
    <col min="1" max="1" width="40.57421875" style="1" bestFit="1" customWidth="1"/>
    <col min="2" max="15" width="10.7109375" style="1" customWidth="1"/>
    <col min="16" max="18" width="15.00390625" style="1" customWidth="1"/>
    <col min="19" max="16384" width="9.140625" style="1" customWidth="1"/>
  </cols>
  <sheetData>
    <row r="1" ht="12.75"/>
    <row r="2" ht="12.75"/>
    <row r="3" ht="12.75"/>
    <row r="4" ht="12.75"/>
    <row r="5" spans="1:10" ht="12.75">
      <c r="A5" s="96" t="s">
        <v>23</v>
      </c>
      <c r="B5" s="2"/>
      <c r="C5" s="2"/>
      <c r="D5" s="2"/>
      <c r="E5" s="2"/>
      <c r="J5" s="96" t="s">
        <v>26</v>
      </c>
    </row>
    <row r="6" spans="1:5" ht="12.75">
      <c r="A6" s="8" t="s">
        <v>24</v>
      </c>
      <c r="B6" s="8"/>
      <c r="C6" s="8"/>
      <c r="D6" s="8"/>
      <c r="E6" s="8"/>
    </row>
    <row r="7" spans="1:5" ht="12.75">
      <c r="A7" s="8" t="s">
        <v>25</v>
      </c>
      <c r="B7" s="8"/>
      <c r="C7" s="8"/>
      <c r="D7" s="8"/>
      <c r="E7" s="8"/>
    </row>
    <row r="8" spans="1:5" ht="12.75">
      <c r="A8" s="8"/>
      <c r="B8" s="6"/>
      <c r="C8" s="6"/>
      <c r="D8" s="6"/>
      <c r="E8" s="6"/>
    </row>
    <row r="9" spans="1:5" ht="12.75">
      <c r="A9" s="7" t="s">
        <v>24</v>
      </c>
      <c r="B9" s="7"/>
      <c r="C9" s="7"/>
      <c r="D9" s="7"/>
      <c r="E9" s="7"/>
    </row>
    <row r="11" spans="1:15" ht="12.75">
      <c r="A11" s="47" t="s">
        <v>122</v>
      </c>
      <c r="B11" s="47"/>
      <c r="C11" s="47"/>
      <c r="D11" s="47"/>
      <c r="E11" s="47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3.5" thickBot="1">
      <c r="A12" s="37"/>
      <c r="B12" s="44">
        <v>2005</v>
      </c>
      <c r="C12" s="44"/>
      <c r="D12" s="44">
        <v>2006</v>
      </c>
      <c r="E12" s="44"/>
      <c r="F12" s="44"/>
      <c r="G12" s="44"/>
      <c r="H12" s="44">
        <v>2007</v>
      </c>
      <c r="I12" s="44"/>
      <c r="J12" s="44"/>
      <c r="K12" s="44"/>
      <c r="L12" s="44">
        <v>2008</v>
      </c>
      <c r="M12" s="44"/>
      <c r="N12" s="44"/>
      <c r="O12" s="44"/>
    </row>
    <row r="13" spans="1:15" ht="14.25" thickBot="1" thickTop="1">
      <c r="A13" s="38"/>
      <c r="B13" s="45" t="s">
        <v>235</v>
      </c>
      <c r="C13" s="45" t="s">
        <v>169</v>
      </c>
      <c r="D13" s="45" t="s">
        <v>240</v>
      </c>
      <c r="E13" s="45" t="s">
        <v>237</v>
      </c>
      <c r="F13" s="45" t="s">
        <v>235</v>
      </c>
      <c r="G13" s="45" t="s">
        <v>169</v>
      </c>
      <c r="H13" s="45" t="s">
        <v>240</v>
      </c>
      <c r="I13" s="45" t="s">
        <v>237</v>
      </c>
      <c r="J13" s="45" t="s">
        <v>235</v>
      </c>
      <c r="K13" s="45" t="s">
        <v>169</v>
      </c>
      <c r="L13" s="45" t="s">
        <v>240</v>
      </c>
      <c r="M13" s="45" t="s">
        <v>237</v>
      </c>
      <c r="N13" s="45" t="s">
        <v>235</v>
      </c>
      <c r="O13" s="45" t="s">
        <v>169</v>
      </c>
    </row>
    <row r="14" spans="1:15" ht="11.25" customHeight="1" thickTop="1">
      <c r="A14" s="55" t="s">
        <v>119</v>
      </c>
      <c r="B14" s="55"/>
      <c r="C14" s="55"/>
      <c r="D14" s="5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1.25" customHeight="1">
      <c r="A15" s="66" t="s">
        <v>60</v>
      </c>
      <c r="B15" s="91">
        <f>2889751/1000</f>
        <v>2889.751</v>
      </c>
      <c r="C15" s="91">
        <f>3153233.84517/1000</f>
        <v>3153.23384517</v>
      </c>
      <c r="D15" s="91">
        <v>2991.3285195999997</v>
      </c>
      <c r="E15" s="91">
        <v>3050.3935094999997</v>
      </c>
      <c r="F15" s="91">
        <v>3237.3577273000005</v>
      </c>
      <c r="G15" s="91">
        <f>'[18]P&amp;L_Ing'!A5</f>
        <v>2766.9571033699995</v>
      </c>
      <c r="H15" s="91">
        <f>'[17]P&amp;L_Ing'!$D$5</f>
        <v>2717.81304449</v>
      </c>
      <c r="I15" s="91">
        <f>'[16]P&amp;L'!A5</f>
        <v>3105.8681531</v>
      </c>
      <c r="J15" s="91">
        <f>'[21]P&amp;L'!$A5</f>
        <v>3204.9375783799987</v>
      </c>
      <c r="K15" s="91">
        <f>+'[22]P&amp;L'!$A5</f>
        <v>3404.40404524</v>
      </c>
      <c r="L15" s="91">
        <f>'[17]P&amp;L_Ing'!$E$5</f>
        <v>3460.61694623</v>
      </c>
      <c r="M15" s="91">
        <f>'[16]P&amp;L'!B5</f>
        <v>4011.01703037</v>
      </c>
      <c r="N15" s="91">
        <f>'[21]P&amp;L'!B5</f>
        <v>3915.8041080700004</v>
      </c>
      <c r="O15" s="91">
        <f>+'[22]P&amp;L'!$B5</f>
        <v>3473.0210097400004</v>
      </c>
    </row>
    <row r="16" spans="1:15" ht="11.25" customHeight="1">
      <c r="A16" s="66" t="s">
        <v>100</v>
      </c>
      <c r="B16" s="91">
        <f>35438/1000</f>
        <v>35.438</v>
      </c>
      <c r="C16" s="91">
        <f>43035.00274/1000</f>
        <v>43.03500274</v>
      </c>
      <c r="D16" s="91">
        <v>34.60240129</v>
      </c>
      <c r="E16" s="91">
        <v>54.05646164</v>
      </c>
      <c r="F16" s="91">
        <v>25.464381859999992</v>
      </c>
      <c r="G16" s="91">
        <f>'[18]P&amp;L_Ing'!A6</f>
        <v>29.09412918999998</v>
      </c>
      <c r="H16" s="91">
        <f>'[17]P&amp;L_Ing'!$D$6</f>
        <v>32.16384687</v>
      </c>
      <c r="I16" s="91">
        <f>'[16]P&amp;L'!A6</f>
        <v>29.598461859999993</v>
      </c>
      <c r="J16" s="91">
        <f>'[21]P&amp;L'!$A6</f>
        <v>33.15810968</v>
      </c>
      <c r="K16" s="91">
        <f>+'[22]P&amp;L'!$A6</f>
        <v>32.16875477</v>
      </c>
      <c r="L16" s="91">
        <f>'[17]P&amp;L_Ing'!$E$6</f>
        <v>32.1916308</v>
      </c>
      <c r="M16" s="91">
        <f>'[16]P&amp;L'!B6</f>
        <v>32.72343502000001</v>
      </c>
      <c r="N16" s="91">
        <f>'[21]P&amp;L'!B6</f>
        <v>54.25099936999999</v>
      </c>
      <c r="O16" s="91">
        <f>+'[22]P&amp;L'!$B6</f>
        <v>106.15823902999999</v>
      </c>
    </row>
    <row r="17" spans="1:15" ht="11.25" customHeight="1">
      <c r="A17" s="66" t="s">
        <v>101</v>
      </c>
      <c r="B17" s="91">
        <f>33008/1000</f>
        <v>33.008</v>
      </c>
      <c r="C17" s="91">
        <f>21519.35458/1000</f>
        <v>21.519354579999998</v>
      </c>
      <c r="D17" s="91">
        <v>12.03391884</v>
      </c>
      <c r="E17" s="91">
        <v>11.168856560000004</v>
      </c>
      <c r="F17" s="91">
        <v>338.5587426</v>
      </c>
      <c r="G17" s="91">
        <f>'[18]P&amp;L_Ing'!A7</f>
        <v>29.278724250000053</v>
      </c>
      <c r="H17" s="91">
        <f>'[17]P&amp;L_Ing'!$D$7</f>
        <v>20.359236940000002</v>
      </c>
      <c r="I17" s="91">
        <f>'[16]P&amp;L'!A7</f>
        <v>19.951437579999997</v>
      </c>
      <c r="J17" s="91">
        <f>'[21]P&amp;L'!$A7</f>
        <v>27.942648010000006</v>
      </c>
      <c r="K17" s="91">
        <f>+'[22]P&amp;L'!$A7</f>
        <v>32.81757311</v>
      </c>
      <c r="L17" s="91">
        <f>'[17]P&amp;L_Ing'!$E$7</f>
        <v>20.44831347</v>
      </c>
      <c r="M17" s="91">
        <f>'[16]P&amp;L'!B7</f>
        <v>18.247390740000004</v>
      </c>
      <c r="N17" s="91">
        <f>'[21]P&amp;L'!B7</f>
        <v>21.85289597</v>
      </c>
      <c r="O17" s="91">
        <f>+'[22]P&amp;L'!$B7</f>
        <v>41.56039300999999</v>
      </c>
    </row>
    <row r="18" spans="1:15" ht="11.25" customHeight="1">
      <c r="A18" s="41" t="s">
        <v>116</v>
      </c>
      <c r="B18" s="53">
        <f>2958197/1000</f>
        <v>2958.197</v>
      </c>
      <c r="C18" s="53">
        <f>3217788.20249/1000</f>
        <v>3217.78820249</v>
      </c>
      <c r="D18" s="53">
        <v>3037.9648397299998</v>
      </c>
      <c r="E18" s="53">
        <v>3115.6188276999997</v>
      </c>
      <c r="F18" s="53">
        <v>3601.3808517600005</v>
      </c>
      <c r="G18" s="53">
        <f>'[18]P&amp;L_Ing'!A8</f>
        <v>2825.3299568099997</v>
      </c>
      <c r="H18" s="53">
        <f>'[17]P&amp;L_Ing'!$D$8</f>
        <v>2770.3361283</v>
      </c>
      <c r="I18" s="53">
        <f>'[16]P&amp;L'!A8</f>
        <v>3155.41805254</v>
      </c>
      <c r="J18" s="53">
        <f>'[21]P&amp;L'!$A8</f>
        <v>3266.038336069999</v>
      </c>
      <c r="K18" s="53">
        <f>+'[22]P&amp;L'!$A8</f>
        <v>3469.39037312</v>
      </c>
      <c r="L18" s="53">
        <f>'[17]P&amp;L_Ing'!$E$8</f>
        <v>3513.2568905</v>
      </c>
      <c r="M18" s="53">
        <f>'[16]P&amp;L'!B8</f>
        <v>4061.98785613</v>
      </c>
      <c r="N18" s="53">
        <f>'[21]P&amp;L'!B8</f>
        <v>3991.90800341</v>
      </c>
      <c r="O18" s="53">
        <f>+'[22]P&amp;L'!$B8</f>
        <v>3620.7396417800005</v>
      </c>
    </row>
    <row r="19" spans="1:15" ht="11.25" customHeight="1">
      <c r="A19" s="41" t="s">
        <v>117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1.25" customHeight="1">
      <c r="A20" s="66" t="s">
        <v>102</v>
      </c>
      <c r="B20" s="91">
        <f>2376810/-1000</f>
        <v>-2376.81</v>
      </c>
      <c r="C20" s="91">
        <f>-2778835/1000</f>
        <v>-2778.835</v>
      </c>
      <c r="D20" s="91">
        <v>-2615.64566429</v>
      </c>
      <c r="E20" s="91">
        <v>-2504.555227649999</v>
      </c>
      <c r="F20" s="91">
        <v>-2808.634167950001</v>
      </c>
      <c r="G20" s="91">
        <f>'[18]P&amp;L_Ing'!A10</f>
        <v>-2475.7895859500013</v>
      </c>
      <c r="H20" s="91">
        <f>'[17]P&amp;L_Ing'!$D$10</f>
        <v>-2310.6647845</v>
      </c>
      <c r="I20" s="91">
        <f>'[16]P&amp;L'!A10</f>
        <v>-2526.4243934599995</v>
      </c>
      <c r="J20" s="91">
        <f>'[21]P&amp;L'!$A10</f>
        <v>-2762.7528536400005</v>
      </c>
      <c r="K20" s="91">
        <f>+'[22]P&amp;L'!$A10</f>
        <v>-2899.6303333600013</v>
      </c>
      <c r="L20" s="91">
        <f>'[17]P&amp;L_Ing'!$E$10</f>
        <v>-2966.60365907</v>
      </c>
      <c r="M20" s="91">
        <f>'[16]P&amp;L'!B10</f>
        <v>-3295.8789604999997</v>
      </c>
      <c r="N20" s="91">
        <f>'[21]P&amp;L'!B10</f>
        <v>-3659.7271961100005</v>
      </c>
      <c r="O20" s="91">
        <f>+'[22]P&amp;L'!$B10</f>
        <v>-3866.3644297100013</v>
      </c>
    </row>
    <row r="21" spans="1:15" ht="11.25" customHeight="1">
      <c r="A21" s="66" t="s">
        <v>103</v>
      </c>
      <c r="B21" s="91">
        <f>106437/-1000</f>
        <v>-106.437</v>
      </c>
      <c r="C21" s="91">
        <f>-171817.79254/1000</f>
        <v>-171.81779254</v>
      </c>
      <c r="D21" s="91">
        <v>-123.23362963</v>
      </c>
      <c r="E21" s="91">
        <v>-132.78802055000003</v>
      </c>
      <c r="F21" s="91">
        <v>-135.40465787</v>
      </c>
      <c r="G21" s="91">
        <f>'[18]P&amp;L_Ing'!A11</f>
        <v>-155.5740753700001</v>
      </c>
      <c r="H21" s="91">
        <f>'[17]P&amp;L_Ing'!$D$11</f>
        <v>-145.61081309000002</v>
      </c>
      <c r="I21" s="91">
        <f>'[16]P&amp;L'!A11</f>
        <v>-152.83291736999996</v>
      </c>
      <c r="J21" s="91">
        <f>'[21]P&amp;L'!$A11</f>
        <v>-148.47431129</v>
      </c>
      <c r="K21" s="91">
        <f>+'[22]P&amp;L'!$A11</f>
        <v>-183.27662785000004</v>
      </c>
      <c r="L21" s="91">
        <f>'[17]P&amp;L_Ing'!$E$11</f>
        <v>-154.99564547999998</v>
      </c>
      <c r="M21" s="91">
        <f>'[16]P&amp;L'!B11</f>
        <v>-153.5961169400001</v>
      </c>
      <c r="N21" s="91">
        <f>'[21]P&amp;L'!B11</f>
        <v>-158.21906427999988</v>
      </c>
      <c r="O21" s="91">
        <f>+'[22]P&amp;L'!$B11</f>
        <v>-213.26298875999998</v>
      </c>
    </row>
    <row r="22" spans="1:15" ht="11.25" customHeight="1">
      <c r="A22" s="66" t="s">
        <v>145</v>
      </c>
      <c r="B22" s="91">
        <f>62281/-1000</f>
        <v>-62.281</v>
      </c>
      <c r="C22" s="91">
        <f>-82809/1000</f>
        <v>-82.809</v>
      </c>
      <c r="D22" s="91">
        <v>-66.32575827000001</v>
      </c>
      <c r="E22" s="91">
        <v>-74.29533781999999</v>
      </c>
      <c r="F22" s="91">
        <v>-83.82688249000002</v>
      </c>
      <c r="G22" s="91">
        <f>'[18]P&amp;L_Ing'!A12</f>
        <v>-82.12082088000001</v>
      </c>
      <c r="H22" s="91">
        <f>'[17]P&amp;L_Ing'!$D$12</f>
        <v>-64.16757051</v>
      </c>
      <c r="I22" s="91">
        <f>'[16]P&amp;L'!A12</f>
        <v>-65.60941462999999</v>
      </c>
      <c r="J22" s="91">
        <f>'[21]P&amp;L'!$A12</f>
        <v>-67.32755048000001</v>
      </c>
      <c r="K22" s="91">
        <f>+'[22]P&amp;L'!$A12</f>
        <v>-84.10117539999997</v>
      </c>
      <c r="L22" s="91">
        <f>'[17]P&amp;L_Ing'!$E$12</f>
        <v>-71.03428431</v>
      </c>
      <c r="M22" s="91">
        <f>'[16]P&amp;L'!B12</f>
        <v>-64.60109648</v>
      </c>
      <c r="N22" s="91">
        <f>'[21]P&amp;L'!B12</f>
        <v>-70.47129686</v>
      </c>
      <c r="O22" s="91">
        <f>+'[22]P&amp;L'!$B12</f>
        <v>-85.78727167000001</v>
      </c>
    </row>
    <row r="23" spans="1:15" ht="11.25" customHeight="1">
      <c r="A23" s="66" t="s">
        <v>104</v>
      </c>
      <c r="B23" s="91">
        <f>59981/-1000</f>
        <v>-59.981</v>
      </c>
      <c r="C23" s="91">
        <f>-115201/1000</f>
        <v>-115.201</v>
      </c>
      <c r="D23" s="91">
        <v>-61.97466812</v>
      </c>
      <c r="E23" s="91">
        <v>-63.34979265999999</v>
      </c>
      <c r="F23" s="91">
        <v>-62.872076029999995</v>
      </c>
      <c r="G23" s="91">
        <f>'[18]P&amp;L_Ing'!A13</f>
        <v>-68.44262141000002</v>
      </c>
      <c r="H23" s="91">
        <f>'[17]P&amp;L_Ing'!$D$13</f>
        <v>-56.95337518</v>
      </c>
      <c r="I23" s="91">
        <f>'[16]P&amp;L'!A13</f>
        <v>-62.09038058999999</v>
      </c>
      <c r="J23" s="91">
        <f>'[21]P&amp;L'!$A13</f>
        <v>-60.413510470000006</v>
      </c>
      <c r="K23" s="91">
        <f>+'[22]P&amp;L'!$A13</f>
        <v>-77.39276129</v>
      </c>
      <c r="L23" s="91">
        <f>'[17]P&amp;L_Ing'!$E$13</f>
        <v>-58.00188265999999</v>
      </c>
      <c r="M23" s="91">
        <f>'[16]P&amp;L'!B13</f>
        <v>-47.16776218000001</v>
      </c>
      <c r="N23" s="91">
        <f>'[21]P&amp;L'!B13</f>
        <v>-63.49038399000001</v>
      </c>
      <c r="O23" s="91">
        <f>+'[22]P&amp;L'!$B13</f>
        <v>-71.00990304999999</v>
      </c>
    </row>
    <row r="24" spans="1:15" ht="11.25" customHeight="1">
      <c r="A24" s="66" t="s">
        <v>105</v>
      </c>
      <c r="B24" s="91">
        <v>-1.032</v>
      </c>
      <c r="C24" s="91">
        <f>-23076.88457/1000</f>
        <v>-23.076884569999997</v>
      </c>
      <c r="D24" s="91">
        <v>-6.16684438</v>
      </c>
      <c r="E24" s="91">
        <v>-8.448560890000001</v>
      </c>
      <c r="F24" s="91">
        <v>-10.91823316</v>
      </c>
      <c r="G24" s="91">
        <f>'[18]P&amp;L_Ing'!A14</f>
        <v>-9.283887240000004</v>
      </c>
      <c r="H24" s="91">
        <f>'[17]P&amp;L_Ing'!$D$14</f>
        <v>-5.21100608</v>
      </c>
      <c r="I24" s="91">
        <f>'[16]P&amp;L'!A14</f>
        <v>-5.027761859999999</v>
      </c>
      <c r="J24" s="91">
        <f>'[21]P&amp;L'!$A14</f>
        <v>-4.59911926</v>
      </c>
      <c r="K24" s="91">
        <f>+'[22]P&amp;L'!$A14</f>
        <v>-5.96874245</v>
      </c>
      <c r="L24" s="91">
        <f>'[17]P&amp;L_Ing'!$E$14</f>
        <v>-10.46905068</v>
      </c>
      <c r="M24" s="91">
        <f>'[16]P&amp;L'!B14</f>
        <v>-6.713030309999999</v>
      </c>
      <c r="N24" s="91">
        <f>'[21]P&amp;L'!B14</f>
        <v>-24.172757620000002</v>
      </c>
      <c r="O24" s="91">
        <f>+'[22]P&amp;L'!$B14</f>
        <v>-0.4876224599999987</v>
      </c>
    </row>
    <row r="25" spans="1:15" ht="11.25" customHeight="1">
      <c r="A25" s="66" t="s">
        <v>106</v>
      </c>
      <c r="B25" s="91">
        <f>21817/-1000</f>
        <v>-21.817</v>
      </c>
      <c r="C25" s="91">
        <f>-26661.27685/1000</f>
        <v>-26.66127685</v>
      </c>
      <c r="D25" s="91">
        <v>-6.0216455700000004</v>
      </c>
      <c r="E25" s="91">
        <v>-13.909449320000002</v>
      </c>
      <c r="F25" s="91">
        <v>-41.663781830000005</v>
      </c>
      <c r="G25" s="91">
        <f>'[18]P&amp;L_Ing'!A15</f>
        <v>-2.2597486499999833</v>
      </c>
      <c r="H25" s="91">
        <f>'[17]P&amp;L_Ing'!$D$15</f>
        <v>-8.32396493</v>
      </c>
      <c r="I25" s="91">
        <f>'[16]P&amp;L'!A15</f>
        <v>-5.72766513</v>
      </c>
      <c r="J25" s="91">
        <f>'[21]P&amp;L'!$A15</f>
        <v>-4.158401139999995</v>
      </c>
      <c r="K25" s="91">
        <f>+'[22]P&amp;L'!$A15</f>
        <v>-13.127152329999998</v>
      </c>
      <c r="L25" s="91">
        <f>'[17]P&amp;L_Ing'!$E$15</f>
        <v>-4.88598654</v>
      </c>
      <c r="M25" s="91">
        <f>'[16]P&amp;L'!B15</f>
        <v>-16.54331242</v>
      </c>
      <c r="N25" s="91">
        <f>'[21]P&amp;L'!B15</f>
        <v>-7.387446400000002</v>
      </c>
      <c r="O25" s="91">
        <f>+'[22]P&amp;L'!$B15</f>
        <v>-12.28310617</v>
      </c>
    </row>
    <row r="26" spans="1:15" ht="11.25" customHeight="1">
      <c r="A26" s="41" t="s">
        <v>118</v>
      </c>
      <c r="B26" s="53">
        <f>2626294/-1000</f>
        <v>-2626.294</v>
      </c>
      <c r="C26" s="53">
        <f>-3198400.95396/1000</f>
        <v>-3198.40095396</v>
      </c>
      <c r="D26" s="53">
        <v>-2879.3682102599996</v>
      </c>
      <c r="E26" s="53">
        <v>-2797.3463888899987</v>
      </c>
      <c r="F26" s="53">
        <v>-3143.319799330001</v>
      </c>
      <c r="G26" s="53">
        <f>'[18]P&amp;L_Ing'!A16</f>
        <v>-2793.470739500001</v>
      </c>
      <c r="H26" s="53">
        <f>'[17]P&amp;L_Ing'!$D$16</f>
        <v>-2590.9315142900005</v>
      </c>
      <c r="I26" s="53">
        <f>'[16]P&amp;L'!A16</f>
        <v>-2817.712533039999</v>
      </c>
      <c r="J26" s="53">
        <f>'[21]P&amp;L'!$A16</f>
        <v>-3047.7257462800003</v>
      </c>
      <c r="K26" s="53">
        <f>+'[22]P&amp;L'!$A16</f>
        <v>-3263.4967926800014</v>
      </c>
      <c r="L26" s="53">
        <f>'[17]P&amp;L_Ing'!$E$16</f>
        <v>-3265.9905087399998</v>
      </c>
      <c r="M26" s="53">
        <f>'[16]P&amp;L'!B16</f>
        <v>-3584.5002788299994</v>
      </c>
      <c r="N26" s="53">
        <f>'[21]P&amp;L'!B16</f>
        <v>-3983.4681452600003</v>
      </c>
      <c r="O26" s="53">
        <f>+'[22]P&amp;L'!$B16</f>
        <v>-4249.1953218200015</v>
      </c>
    </row>
    <row r="27" spans="1:15" ht="11.25" customHeight="1">
      <c r="A27" s="41" t="s">
        <v>107</v>
      </c>
      <c r="B27" s="53">
        <f>331903/1000</f>
        <v>331.903</v>
      </c>
      <c r="C27" s="53">
        <f>19387.2485299994/1000</f>
        <v>19.3872485299994</v>
      </c>
      <c r="D27" s="53">
        <v>158.59662947000015</v>
      </c>
      <c r="E27" s="53">
        <v>318.27243881000095</v>
      </c>
      <c r="F27" s="53">
        <v>458.06105242999956</v>
      </c>
      <c r="G27" s="53">
        <f>'[18]P&amp;L_Ing'!A17</f>
        <v>31.859217309998712</v>
      </c>
      <c r="H27" s="53">
        <f>'[17]P&amp;L_Ing'!$D$17</f>
        <v>179.40461400999948</v>
      </c>
      <c r="I27" s="53">
        <f>'[16]P&amp;L'!A17</f>
        <v>337.7055195000012</v>
      </c>
      <c r="J27" s="53">
        <f>'[21]P&amp;L'!$A17</f>
        <v>218.31258978999858</v>
      </c>
      <c r="K27" s="53">
        <f>+'[22]P&amp;L'!$A17</f>
        <v>205.89358043999846</v>
      </c>
      <c r="L27" s="53">
        <f>'[17]P&amp;L_Ing'!$E$17</f>
        <v>247.26638176000006</v>
      </c>
      <c r="M27" s="53">
        <f>'[16]P&amp;L'!B17</f>
        <v>477.4875773000008</v>
      </c>
      <c r="N27" s="53">
        <f>'[21]P&amp;L'!B17</f>
        <v>8.439858149999964</v>
      </c>
      <c r="O27" s="53">
        <f>+'[22]P&amp;L'!$B17</f>
        <v>-628.455680040001</v>
      </c>
    </row>
    <row r="28" spans="1:15" ht="11.25" customHeight="1">
      <c r="A28" s="66" t="s">
        <v>279</v>
      </c>
      <c r="B28" s="91">
        <v>10.81794281</v>
      </c>
      <c r="C28" s="91">
        <v>17.304409</v>
      </c>
      <c r="D28" s="91">
        <v>14.42267029</v>
      </c>
      <c r="E28" s="91">
        <v>5.00387911</v>
      </c>
      <c r="F28" s="91">
        <v>10.19009948</v>
      </c>
      <c r="G28" s="91">
        <v>10.87831067</v>
      </c>
      <c r="H28" s="91">
        <f>'[17]P&amp;L_Ing'!$D$18</f>
        <v>19.0141022</v>
      </c>
      <c r="I28" s="91">
        <f>'[16]P&amp;L'!A18</f>
        <v>11.96034463</v>
      </c>
      <c r="J28" s="91">
        <f>'[21]P&amp;L'!$A18</f>
        <v>15.457043879999997</v>
      </c>
      <c r="K28" s="91">
        <f>+'[22]P&amp;L'!$A18</f>
        <v>13.613397140000002</v>
      </c>
      <c r="L28" s="91">
        <f>'[17]P&amp;L_Ing'!$E$18</f>
        <v>11.86625525</v>
      </c>
      <c r="M28" s="91">
        <f>'[16]P&amp;L'!B18</f>
        <v>10.19256072</v>
      </c>
      <c r="N28" s="91">
        <f>'[21]P&amp;L'!B18</f>
        <v>11.149581500000004</v>
      </c>
      <c r="O28" s="91">
        <f>+'[22]P&amp;L'!$B18</f>
        <v>15.272754859999994</v>
      </c>
    </row>
    <row r="29" spans="1:15" ht="11.25" customHeight="1">
      <c r="A29" s="66" t="s">
        <v>280</v>
      </c>
      <c r="B29" s="91">
        <v>0</v>
      </c>
      <c r="C29" s="91">
        <v>-0.57416158</v>
      </c>
      <c r="D29" s="91">
        <v>0.02282021</v>
      </c>
      <c r="E29" s="91">
        <v>0.11099394000000001</v>
      </c>
      <c r="F29" s="91">
        <v>-20.066478089999997</v>
      </c>
      <c r="G29" s="91">
        <v>0.7732927099999979</v>
      </c>
      <c r="H29" s="91">
        <f>'[17]P&amp;L_Ing'!$D$19</f>
        <v>1.07525563</v>
      </c>
      <c r="I29" s="91">
        <f>'[16]P&amp;L'!A19</f>
        <v>-0.12525198000000012</v>
      </c>
      <c r="J29" s="91">
        <f>'[21]P&amp;L'!$A19</f>
        <v>20.8205505</v>
      </c>
      <c r="K29" s="91">
        <f>+'[22]P&amp;L'!$A19</f>
        <v>-0.43179885999999895</v>
      </c>
      <c r="L29" s="91">
        <f>'[17]P&amp;L_Ing'!$E$19</f>
        <v>0</v>
      </c>
      <c r="M29" s="91">
        <f>'[16]P&amp;L'!B19</f>
        <v>-0.08999612</v>
      </c>
      <c r="N29" s="91">
        <f>'[21]P&amp;L'!B19</f>
        <v>-0.06170204</v>
      </c>
      <c r="O29" s="91">
        <f>+'[22]P&amp;L'!$B19</f>
        <v>0.20998317</v>
      </c>
    </row>
    <row r="30" spans="1:15" ht="11.25" customHeight="1">
      <c r="A30" s="88" t="s">
        <v>297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11.25" customHeight="1">
      <c r="A31" s="89" t="s">
        <v>298</v>
      </c>
      <c r="B31" s="91">
        <f>2477/1000</f>
        <v>2.477</v>
      </c>
      <c r="C31" s="91">
        <f>-2631.28781/1000</f>
        <v>-2.63128781</v>
      </c>
      <c r="D31" s="91">
        <v>4.25610993</v>
      </c>
      <c r="E31" s="91">
        <v>2.6745847300000003</v>
      </c>
      <c r="F31" s="91">
        <v>7.178621249999999</v>
      </c>
      <c r="G31" s="91">
        <f>'[18]P&amp;L_Ing_2'!$A$21</f>
        <v>18.22504834</v>
      </c>
      <c r="H31" s="91">
        <f>'[17]P&amp;L_Ing'!$D$21</f>
        <v>4.253656230000001</v>
      </c>
      <c r="I31" s="91">
        <f>'[16]P&amp;L'!A21</f>
        <v>3.2266122799999994</v>
      </c>
      <c r="J31" s="91">
        <f>'[21]P&amp;L'!$A21</f>
        <v>5.4708553800000015</v>
      </c>
      <c r="K31" s="91">
        <f>+'[22]P&amp;L'!$A21</f>
        <v>3.8510931999999976</v>
      </c>
      <c r="L31" s="91">
        <f>'[17]P&amp;L_Ing'!$E$21</f>
        <v>3.39385572</v>
      </c>
      <c r="M31" s="91">
        <f>'[16]P&amp;L'!B21</f>
        <v>3.23518648</v>
      </c>
      <c r="N31" s="91">
        <f>'[21]P&amp;L'!B21</f>
        <v>1.991012969999999</v>
      </c>
      <c r="O31" s="91">
        <f>+'[22]P&amp;L'!$B21</f>
        <v>3.991219000000001</v>
      </c>
    </row>
    <row r="32" spans="1:15" ht="11.25" customHeight="1">
      <c r="A32" s="89" t="s">
        <v>108</v>
      </c>
      <c r="B32" s="91">
        <v>-16.444</v>
      </c>
      <c r="C32" s="91">
        <f>-9101.24693/1000</f>
        <v>-9.101246929999999</v>
      </c>
      <c r="D32" s="91">
        <v>-15.8348868</v>
      </c>
      <c r="E32" s="91">
        <v>-15.770037250000001</v>
      </c>
      <c r="F32" s="91">
        <v>-14.111081739999994</v>
      </c>
      <c r="G32" s="91">
        <f>'[18]P&amp;L_Ing_2'!$A$22</f>
        <v>-16.290565210000008</v>
      </c>
      <c r="H32" s="91">
        <f>'[17]P&amp;L_Ing'!$D$22</f>
        <v>-13.077783140000001</v>
      </c>
      <c r="I32" s="91">
        <f>'[16]P&amp;L'!A22</f>
        <v>-12.05273802</v>
      </c>
      <c r="J32" s="91">
        <f>'[21]P&amp;L'!$A22</f>
        <v>-12.28965487</v>
      </c>
      <c r="K32" s="91">
        <f>+'[22]P&amp;L'!$A22</f>
        <v>-12.893414379999996</v>
      </c>
      <c r="L32" s="91">
        <f>'[17]P&amp;L_Ing'!$E$22</f>
        <v>-12.6632405</v>
      </c>
      <c r="M32" s="91">
        <f>'[16]P&amp;L'!B22</f>
        <v>-11.785852719999998</v>
      </c>
      <c r="N32" s="91">
        <f>'[21]P&amp;L'!B22</f>
        <v>-13.751368340000003</v>
      </c>
      <c r="O32" s="91">
        <f>+'[22]P&amp;L'!$B22</f>
        <v>-25.384309780000002</v>
      </c>
    </row>
    <row r="33" spans="1:15" ht="11.25" customHeight="1">
      <c r="A33" s="89" t="s">
        <v>109</v>
      </c>
      <c r="B33" s="91">
        <f>11659/1000</f>
        <v>11.659</v>
      </c>
      <c r="C33" s="91">
        <f>-4808.23749/1000</f>
        <v>-4.808237490000001</v>
      </c>
      <c r="D33" s="91">
        <v>3.9786906099999997</v>
      </c>
      <c r="E33" s="91">
        <v>0.2521917300000003</v>
      </c>
      <c r="F33" s="91">
        <v>-1.14569517</v>
      </c>
      <c r="G33" s="91">
        <f>'[18]P&amp;L_Ing_2'!$A$23</f>
        <v>-1.02421713</v>
      </c>
      <c r="H33" s="91">
        <f>'[17]P&amp;L_Ing'!$D$23</f>
        <v>-2.39535354</v>
      </c>
      <c r="I33" s="91">
        <f>'[16]P&amp;L'!A23</f>
        <v>0.32574583999999973</v>
      </c>
      <c r="J33" s="91">
        <f>'[21]P&amp;L'!$A23</f>
        <v>-5.423448499999999</v>
      </c>
      <c r="K33" s="91">
        <f>+'[22]P&amp;L'!$A23</f>
        <v>-1.3726769599999997</v>
      </c>
      <c r="L33" s="91">
        <f>'[17]P&amp;L_Ing'!$E$23</f>
        <v>0.86861795</v>
      </c>
      <c r="M33" s="91">
        <f>'[16]P&amp;L'!B23</f>
        <v>4.13026059</v>
      </c>
      <c r="N33" s="91">
        <f>'[21]P&amp;L'!B23</f>
        <v>-18.938710899999997</v>
      </c>
      <c r="O33" s="91">
        <f>+'[22]P&amp;L'!$B23</f>
        <v>5.515117759999999</v>
      </c>
    </row>
    <row r="34" spans="1:15" ht="11.25" customHeight="1">
      <c r="A34" s="89" t="s">
        <v>299</v>
      </c>
      <c r="B34" s="91">
        <f>3378/1000</f>
        <v>3.378</v>
      </c>
      <c r="C34" s="91">
        <v>0.943</v>
      </c>
      <c r="D34" s="91">
        <v>0.35242884999999996</v>
      </c>
      <c r="E34" s="91">
        <v>1.31215474</v>
      </c>
      <c r="F34" s="91">
        <v>-1.8187637600000017</v>
      </c>
      <c r="G34" s="91">
        <f>'[18]P&amp;L_Ing_2'!$A$24</f>
        <v>-0.6280960099999997</v>
      </c>
      <c r="H34" s="91">
        <f>'[17]P&amp;L_Ing'!$D$24</f>
        <v>0.24223963</v>
      </c>
      <c r="I34" s="91">
        <f>'[16]P&amp;L'!A24</f>
        <v>0.55098337</v>
      </c>
      <c r="J34" s="91">
        <f>'[21]P&amp;L'!$A24</f>
        <v>-0.06827400000000006</v>
      </c>
      <c r="K34" s="91">
        <f>+'[22]P&amp;L'!$A24</f>
        <v>-0.07965199999999995</v>
      </c>
      <c r="L34" s="91">
        <f>'[17]P&amp;L_Ing'!$E$24</f>
        <v>-0.256377</v>
      </c>
      <c r="M34" s="91">
        <f>'[16]P&amp;L'!B24</f>
        <v>0.24750900000000003</v>
      </c>
      <c r="N34" s="91">
        <f>'[21]P&amp;L'!B24</f>
        <v>-0.16427799999999998</v>
      </c>
      <c r="O34" s="91">
        <f>+'[22]P&amp;L'!$B24</f>
        <v>-0.154056</v>
      </c>
    </row>
    <row r="35" spans="1:15" ht="11.25" customHeight="1">
      <c r="A35" s="89" t="s">
        <v>202</v>
      </c>
      <c r="B35" s="91"/>
      <c r="C35" s="91">
        <f>-321.46526/1000</f>
        <v>-0.32146526</v>
      </c>
      <c r="D35" s="91">
        <v>-0.34297409000000006</v>
      </c>
      <c r="E35" s="91">
        <v>-0.17757784999999987</v>
      </c>
      <c r="F35" s="91">
        <v>-0.37594383000000003</v>
      </c>
      <c r="G35" s="91">
        <f>'[18]P&amp;L_Ing_2'!$A$25</f>
        <v>-0.36597893000000004</v>
      </c>
      <c r="H35" s="91">
        <f>'[17]P&amp;L_Ing'!$D$25</f>
        <v>-0.24992678000000002</v>
      </c>
      <c r="I35" s="91">
        <f>'[16]P&amp;L'!A25</f>
        <v>-0.27040807</v>
      </c>
      <c r="J35" s="91">
        <f>'[21]P&amp;L'!$A25</f>
        <v>-0.2752218999999999</v>
      </c>
      <c r="K35" s="91">
        <f>+'[22]P&amp;L'!$A25</f>
        <v>-0.2931505500000001</v>
      </c>
      <c r="L35" s="91">
        <f>'[17]P&amp;L_Ing'!$E$25</f>
        <v>-0.43741684999999997</v>
      </c>
      <c r="M35" s="91">
        <f>'[16]P&amp;L'!B25</f>
        <v>-0.28919296000000005</v>
      </c>
      <c r="N35" s="91">
        <f>'[21]P&amp;L'!B25</f>
        <v>-0.2917455499999999</v>
      </c>
      <c r="O35" s="91">
        <f>+'[22]P&amp;L'!$B25</f>
        <v>-0.2598124500000003</v>
      </c>
    </row>
    <row r="36" spans="1:15" ht="11.25" customHeight="1">
      <c r="A36" s="41" t="s">
        <v>110</v>
      </c>
      <c r="B36" s="53">
        <f>343589/1000</f>
        <v>343.589</v>
      </c>
      <c r="C36" s="53">
        <f>20240.0110399994/1000</f>
        <v>20.240011039999402</v>
      </c>
      <c r="D36" s="53">
        <v>165.43190462000015</v>
      </c>
      <c r="E36" s="53">
        <v>311.59706737000096</v>
      </c>
      <c r="F36" s="53">
        <v>437.91181056999955</v>
      </c>
      <c r="G36" s="53">
        <f>'[18]P&amp;L_Ing'!A24</f>
        <v>43.40747379999842</v>
      </c>
      <c r="H36" s="53">
        <f>'[17]P&amp;L_Ing'!$D$26</f>
        <v>188.26680423999946</v>
      </c>
      <c r="I36" s="53">
        <f>'[16]P&amp;L'!A26</f>
        <v>341.32080755000123</v>
      </c>
      <c r="J36" s="53">
        <f>'[21]P&amp;L'!$A26</f>
        <v>242.00444027999856</v>
      </c>
      <c r="K36" s="53">
        <f>+'[22]P&amp;L'!$A26</f>
        <v>208.07507134999847</v>
      </c>
      <c r="L36" s="53">
        <f>'[17]P&amp;L_Ing'!$E$26</f>
        <v>250.03807633000005</v>
      </c>
      <c r="M36" s="53">
        <f>'[16]P&amp;L'!B26</f>
        <v>483.12805229000077</v>
      </c>
      <c r="N36" s="53">
        <f>'[21]P&amp;L'!B26</f>
        <v>-11.627352210000033</v>
      </c>
      <c r="O36" s="53">
        <f>+'[22]P&amp;L'!$B26</f>
        <v>-629.396913600001</v>
      </c>
    </row>
    <row r="37" spans="1:15" ht="11.25" customHeight="1">
      <c r="A37" s="40" t="s">
        <v>111</v>
      </c>
      <c r="B37" s="91">
        <f>-82033/1000</f>
        <v>-82.033</v>
      </c>
      <c r="C37" s="91">
        <f>5794.99999999999/-1000</f>
        <v>-5.79499999999999</v>
      </c>
      <c r="D37" s="91">
        <v>-47.145410670000004</v>
      </c>
      <c r="E37" s="91">
        <v>-74.09664885</v>
      </c>
      <c r="F37" s="91">
        <v>-67.57004049000001</v>
      </c>
      <c r="G37" s="91">
        <f>'[18]P&amp;L_Ing'!A25</f>
        <v>-10.89561314999999</v>
      </c>
      <c r="H37" s="91">
        <f>'[17]P&amp;L_Ing'!$D$27</f>
        <v>-43.79115581000001</v>
      </c>
      <c r="I37" s="91">
        <f>'[16]P&amp;L'!A27</f>
        <v>-81.88493794</v>
      </c>
      <c r="J37" s="91">
        <f>'[21]P&amp;L'!$A27</f>
        <v>-53.31691078999998</v>
      </c>
      <c r="K37" s="91">
        <f>+'[22]P&amp;L'!$A27</f>
        <v>-73.14757311999999</v>
      </c>
      <c r="L37" s="91">
        <f>'[17]P&amp;L_Ing'!$E$27</f>
        <v>-72.77763842</v>
      </c>
      <c r="M37" s="91">
        <f>'[16]P&amp;L'!B27</f>
        <v>-133.55417957000003</v>
      </c>
      <c r="N37" s="91">
        <f>'[21]P&amp;L'!B27</f>
        <v>9.362183670000036</v>
      </c>
      <c r="O37" s="91">
        <f>+'[22]P&amp;L'!$B27</f>
        <v>179.60269761</v>
      </c>
    </row>
    <row r="38" spans="1:15" ht="11.25" customHeight="1">
      <c r="A38" s="41" t="s">
        <v>112</v>
      </c>
      <c r="B38" s="53">
        <f>261556/1000</f>
        <v>261.556</v>
      </c>
      <c r="C38" s="53">
        <f>26035.0110399994/1000</f>
        <v>26.0350110399994</v>
      </c>
      <c r="D38" s="53">
        <v>118.28649395000015</v>
      </c>
      <c r="E38" s="53">
        <v>237.50041852000095</v>
      </c>
      <c r="F38" s="53">
        <v>370.34177007999955</v>
      </c>
      <c r="G38" s="53">
        <f>'[18]P&amp;L_Ing'!A26</f>
        <v>32.51186064999843</v>
      </c>
      <c r="H38" s="53">
        <f>'[17]P&amp;L_Ing'!$D$28</f>
        <v>144.47564842999947</v>
      </c>
      <c r="I38" s="53">
        <f>'[16]P&amp;L'!A28</f>
        <v>259.43586961000125</v>
      </c>
      <c r="J38" s="53">
        <f>'[21]P&amp;L'!$A28</f>
        <v>188.68752948999858</v>
      </c>
      <c r="K38" s="53">
        <f>+'[22]P&amp;L'!$A28</f>
        <v>134.9274982299985</v>
      </c>
      <c r="L38" s="53">
        <f>'[17]P&amp;L_Ing'!$E$28</f>
        <v>177.26043791000006</v>
      </c>
      <c r="M38" s="53">
        <f>'[16]P&amp;L'!B28</f>
        <v>349.57387272000074</v>
      </c>
      <c r="N38" s="53">
        <f>'[21]P&amp;L'!B28</f>
        <v>-2.2651685399999977</v>
      </c>
      <c r="O38" s="53">
        <f>+'[22]P&amp;L'!$B28</f>
        <v>-449.79421599000096</v>
      </c>
    </row>
    <row r="39" spans="1:15" ht="11.25" customHeight="1">
      <c r="A39" s="40" t="s">
        <v>113</v>
      </c>
      <c r="B39" s="91">
        <v>-0.82</v>
      </c>
      <c r="C39" s="91">
        <v>-0.646</v>
      </c>
      <c r="D39" s="91">
        <v>-1.48255197</v>
      </c>
      <c r="E39" s="91">
        <v>-0.5480894399999998</v>
      </c>
      <c r="F39" s="91">
        <v>-1.07267864</v>
      </c>
      <c r="G39" s="91">
        <f>'[18]P&amp;L_Ing'!A27</f>
        <v>-0.7646313300000003</v>
      </c>
      <c r="H39" s="91">
        <f>'[17]P&amp;L_Ing'!$D$29</f>
        <v>-1.86915273</v>
      </c>
      <c r="I39" s="91">
        <f>'[16]P&amp;L'!A29</f>
        <v>-1.0285314300000004</v>
      </c>
      <c r="J39" s="91">
        <f>'[21]P&amp;L'!$A29</f>
        <v>-0.5940182599999999</v>
      </c>
      <c r="K39" s="91">
        <f>+'[22]P&amp;L'!$A29</f>
        <v>-1.0767293999999996</v>
      </c>
      <c r="L39" s="91">
        <f>'[17]P&amp;L_Ing'!$E$29</f>
        <v>-2.0375623000000003</v>
      </c>
      <c r="M39" s="91">
        <f>'[16]P&amp;L'!B29</f>
        <v>-0.7362078399999996</v>
      </c>
      <c r="N39" s="91">
        <f>'[21]P&amp;L'!B29</f>
        <v>-0.70417175</v>
      </c>
      <c r="O39" s="91">
        <f>+'[22]P&amp;L'!$B29</f>
        <v>-1.36319517</v>
      </c>
    </row>
    <row r="40" spans="1:15" ht="11.25" customHeight="1">
      <c r="A40" s="41" t="s">
        <v>114</v>
      </c>
      <c r="B40" s="53">
        <f>260736/1000</f>
        <v>260.736</v>
      </c>
      <c r="C40" s="53">
        <f>25389.0110399994/1000</f>
        <v>25.3890110399994</v>
      </c>
      <c r="D40" s="53">
        <v>116.80394198000015</v>
      </c>
      <c r="E40" s="53">
        <v>236.95232908000094</v>
      </c>
      <c r="F40" s="53">
        <v>369.26909143999956</v>
      </c>
      <c r="G40" s="53">
        <f>'[18]P&amp;L_Ing'!A28</f>
        <v>31.747229319998432</v>
      </c>
      <c r="H40" s="53">
        <f>'[17]P&amp;L_Ing'!$D$30</f>
        <v>142.60649569999947</v>
      </c>
      <c r="I40" s="53">
        <f>'[16]P&amp;L'!A30</f>
        <v>258.40733818000126</v>
      </c>
      <c r="J40" s="53">
        <f>'[21]P&amp;L'!$A30</f>
        <v>188.09351122999857</v>
      </c>
      <c r="K40" s="53">
        <f>+'[22]P&amp;L'!$A30</f>
        <v>133.8507688299985</v>
      </c>
      <c r="L40" s="53">
        <f>'[17]P&amp;L_Ing'!$E$30</f>
        <v>175.22287561000007</v>
      </c>
      <c r="M40" s="53">
        <f>'[16]P&amp;L'!B30</f>
        <v>348.8376648800007</v>
      </c>
      <c r="N40" s="53">
        <f>'[21]P&amp;L'!B30</f>
        <v>-2.9693402899999977</v>
      </c>
      <c r="O40" s="53">
        <f>+'[22]P&amp;L'!$B30</f>
        <v>-451.15741116000095</v>
      </c>
    </row>
    <row r="41" spans="1:15" ht="11.25" customHeight="1" thickBot="1">
      <c r="A41" s="41" t="s">
        <v>115</v>
      </c>
      <c r="B41" s="67">
        <v>0.31442363622670005</v>
      </c>
      <c r="C41" s="67">
        <v>0.03061681229824972</v>
      </c>
      <c r="D41" s="67">
        <v>0.14085481162157948</v>
      </c>
      <c r="E41" s="67">
        <v>0.2857427164707579</v>
      </c>
      <c r="F41" s="67">
        <v>0.44530456276346364</v>
      </c>
      <c r="G41" s="67">
        <f>'[18]P&amp;L_Ing'!A29</f>
        <v>0.03828423878143721</v>
      </c>
      <c r="H41" s="67">
        <f>'[17]P&amp;L_Ing'!$D$31</f>
        <v>0.1719703183585738</v>
      </c>
      <c r="I41" s="67">
        <f>'[16]P&amp;L'!A31</f>
        <v>0.3116154842377676</v>
      </c>
      <c r="J41" s="67">
        <f>'[21]P&amp;L'!$A31</f>
        <v>0.22682347566727948</v>
      </c>
      <c r="K41" s="67">
        <f>+'[22]P&amp;L'!$A31</f>
        <v>0.16141171701363666</v>
      </c>
      <c r="L41" s="67">
        <f>'[17]P&amp;L_Ing'!$E$31</f>
        <v>0.2113026728161626</v>
      </c>
      <c r="M41" s="67">
        <f>'[16]P&amp;L'!B31</f>
        <v>0.4206661414012673</v>
      </c>
      <c r="N41" s="152">
        <f>'[21]P&amp;L'!B31</f>
        <v>-0.00358075130084163</v>
      </c>
      <c r="O41" s="152">
        <f>+'[22]P&amp;L'!$B31</f>
        <v>-0.544054345113647</v>
      </c>
    </row>
    <row r="42" spans="1:15" ht="6" customHeight="1" thickTop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ht="11.25" customHeight="1"/>
    <row r="44" ht="11.25" customHeight="1"/>
    <row r="45" ht="11.25" customHeight="1"/>
    <row r="46" spans="1:5" ht="11.25" customHeight="1">
      <c r="A46" s="7" t="s">
        <v>25</v>
      </c>
      <c r="B46" s="7"/>
      <c r="C46" s="7"/>
      <c r="D46" s="7"/>
      <c r="E46" s="7"/>
    </row>
    <row r="47" ht="11.25" customHeight="1"/>
    <row r="48" spans="1:13" ht="11.25" customHeight="1">
      <c r="A48" s="47" t="s">
        <v>174</v>
      </c>
      <c r="B48" s="47"/>
      <c r="C48" s="47"/>
      <c r="D48" s="47"/>
      <c r="E48" s="47"/>
      <c r="F48" s="42"/>
      <c r="G48" s="42"/>
      <c r="H48" s="42"/>
      <c r="I48" s="42"/>
      <c r="J48" s="42"/>
      <c r="K48" s="42"/>
      <c r="L48" s="42"/>
      <c r="M48" s="42"/>
    </row>
    <row r="49" spans="1:13" ht="13.5" customHeight="1" thickBot="1">
      <c r="A49" s="37"/>
      <c r="B49" s="44">
        <v>2005</v>
      </c>
      <c r="C49" s="44">
        <v>2006</v>
      </c>
      <c r="D49" s="44"/>
      <c r="E49" s="44"/>
      <c r="F49" s="44">
        <v>2007</v>
      </c>
      <c r="G49" s="44"/>
      <c r="H49" s="44"/>
      <c r="I49" s="44"/>
      <c r="J49" s="44">
        <v>2008</v>
      </c>
      <c r="K49" s="44"/>
      <c r="L49" s="44"/>
      <c r="M49" s="44"/>
    </row>
    <row r="50" spans="1:13" ht="13.5" customHeight="1" thickBot="1" thickTop="1">
      <c r="A50" s="45"/>
      <c r="B50" s="45" t="s">
        <v>175</v>
      </c>
      <c r="C50" s="45" t="s">
        <v>236</v>
      </c>
      <c r="D50" s="45" t="s">
        <v>179</v>
      </c>
      <c r="E50" s="45" t="s">
        <v>175</v>
      </c>
      <c r="F50" s="45" t="s">
        <v>238</v>
      </c>
      <c r="G50" s="45" t="s">
        <v>236</v>
      </c>
      <c r="H50" s="45" t="s">
        <v>179</v>
      </c>
      <c r="I50" s="45" t="s">
        <v>175</v>
      </c>
      <c r="J50" s="45" t="s">
        <v>238</v>
      </c>
      <c r="K50" s="45" t="s">
        <v>236</v>
      </c>
      <c r="L50" s="45" t="s">
        <v>179</v>
      </c>
      <c r="M50" s="45" t="s">
        <v>175</v>
      </c>
    </row>
    <row r="51" spans="1:13" ht="13.5" customHeight="1" thickTop="1">
      <c r="A51" s="69" t="s">
        <v>203</v>
      </c>
      <c r="B51" s="69"/>
      <c r="C51" s="69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3.5" customHeight="1">
      <c r="A52" s="68" t="s">
        <v>93</v>
      </c>
      <c r="B52" s="52"/>
      <c r="C52" s="68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3.5" customHeight="1">
      <c r="A53" s="40" t="s">
        <v>61</v>
      </c>
      <c r="B53" s="91">
        <v>2554.772</v>
      </c>
      <c r="C53" s="91">
        <v>2526.176</v>
      </c>
      <c r="D53" s="91">
        <v>1849.95490456</v>
      </c>
      <c r="E53" s="91">
        <f>'[18]BS_ing'!C5</f>
        <v>1927.24825935</v>
      </c>
      <c r="F53" s="91">
        <v>1945.01320516</v>
      </c>
      <c r="G53" s="91">
        <v>1969.5521745199999</v>
      </c>
      <c r="H53" s="91">
        <f>'[18]BS_ing'!D5</f>
        <v>2001.3510124100003</v>
      </c>
      <c r="I53" s="91">
        <f>+'[22]BS'!$C5</f>
        <v>2107.73475745</v>
      </c>
      <c r="J53" s="91">
        <f>'[16]BS'!D5</f>
        <v>2131.61272874</v>
      </c>
      <c r="K53" s="91">
        <f>'[21]BS'!$D5</f>
        <v>2197.0475895199997</v>
      </c>
      <c r="L53" s="91">
        <f>+'[22]BS'!$D5</f>
        <v>2334.77759473</v>
      </c>
      <c r="M53" s="91">
        <f>+'[22]BS'!$E5</f>
        <v>2760.14104526</v>
      </c>
    </row>
    <row r="54" spans="1:13" ht="13.5" customHeight="1">
      <c r="A54" s="40" t="s">
        <v>142</v>
      </c>
      <c r="B54" s="91">
        <v>20.48</v>
      </c>
      <c r="C54" s="91">
        <v>20.526</v>
      </c>
      <c r="D54" s="91">
        <v>17.64399175</v>
      </c>
      <c r="E54" s="91">
        <f>'[18]BS_ing'!C6</f>
        <v>17.031136</v>
      </c>
      <c r="F54" s="91">
        <v>17.11665757</v>
      </c>
      <c r="G54" s="91">
        <v>17.149522129999998</v>
      </c>
      <c r="H54" s="91">
        <f>'[18]BS_ing'!D6</f>
        <v>17.67939617</v>
      </c>
      <c r="I54" s="91">
        <f>+'[22]BS'!$C6</f>
        <v>17.221484399999998</v>
      </c>
      <c r="J54" s="91">
        <f>'[16]BS'!D6</f>
        <v>17.221484399999998</v>
      </c>
      <c r="K54" s="91">
        <f>'[21]BS'!$D6</f>
        <v>17.221484399999998</v>
      </c>
      <c r="L54" s="91">
        <f>+'[22]BS'!$D6</f>
        <v>19.74697236</v>
      </c>
      <c r="M54" s="91">
        <f>+'[22]BS'!$E6</f>
        <v>171.50621196</v>
      </c>
    </row>
    <row r="55" spans="1:13" ht="13.5" customHeight="1">
      <c r="A55" s="40" t="s">
        <v>204</v>
      </c>
      <c r="B55" s="91">
        <v>367.294</v>
      </c>
      <c r="C55" s="91">
        <v>378.751</v>
      </c>
      <c r="D55" s="91">
        <v>367.04152979</v>
      </c>
      <c r="E55" s="91">
        <f>'[18]BS_ing'!C7</f>
        <v>324.76643232000004</v>
      </c>
      <c r="F55" s="91">
        <v>323.71699317</v>
      </c>
      <c r="G55" s="91">
        <v>323.03743159</v>
      </c>
      <c r="H55" s="91">
        <f>'[18]BS_ing'!D7</f>
        <v>322.71525283999995</v>
      </c>
      <c r="I55" s="91">
        <f>+'[22]BS'!$C7</f>
        <v>309.50208762</v>
      </c>
      <c r="J55" s="91">
        <f>'[16]BS'!D7</f>
        <v>320.17843926999996</v>
      </c>
      <c r="K55" s="91">
        <f>'[21]BS'!$D7</f>
        <v>324.18846156</v>
      </c>
      <c r="L55" s="91">
        <f>+'[22]BS'!$D7</f>
        <v>325.85259642</v>
      </c>
      <c r="M55" s="91">
        <f>+'[22]BS'!$E7</f>
        <v>409.40278102</v>
      </c>
    </row>
    <row r="56" spans="1:13" ht="13.5" customHeight="1">
      <c r="A56" s="40" t="s">
        <v>62</v>
      </c>
      <c r="B56" s="91">
        <v>84.545</v>
      </c>
      <c r="C56" s="91">
        <v>89.564</v>
      </c>
      <c r="D56" s="91">
        <v>162.61389022</v>
      </c>
      <c r="E56" s="91">
        <f>'[18]BS_ing'!C8</f>
        <v>147.36149066000002</v>
      </c>
      <c r="F56" s="91">
        <v>162.15009730000003</v>
      </c>
      <c r="G56" s="91">
        <v>152.44</v>
      </c>
      <c r="H56" s="91">
        <f>'[18]BS_ing'!D8</f>
        <v>171.93191766</v>
      </c>
      <c r="I56" s="91">
        <f>+'[22]BS'!$C8</f>
        <v>148.75447204</v>
      </c>
      <c r="J56" s="91">
        <f>'[16]BS'!D8</f>
        <v>156.29289814999998</v>
      </c>
      <c r="K56" s="91">
        <f>'[21]BS'!$D8</f>
        <v>149.4258266</v>
      </c>
      <c r="L56" s="91">
        <f>+'[22]BS'!$D8</f>
        <v>171.74890446</v>
      </c>
      <c r="M56" s="91">
        <f>+'[22]BS'!$E8</f>
        <v>297.46852606</v>
      </c>
    </row>
    <row r="57" spans="1:13" ht="13.5" customHeight="1">
      <c r="A57" s="40" t="s">
        <v>205</v>
      </c>
      <c r="B57" s="91">
        <v>63.608</v>
      </c>
      <c r="C57" s="91">
        <v>63.973</v>
      </c>
      <c r="D57" s="91">
        <v>1.01057172</v>
      </c>
      <c r="E57" s="91">
        <f>'[18]BS_ing'!C9</f>
        <v>1.0174976</v>
      </c>
      <c r="F57" s="91">
        <v>1.00933627</v>
      </c>
      <c r="G57" s="91">
        <v>1.009</v>
      </c>
      <c r="H57" s="91">
        <f>'[18]BS_ing'!D9</f>
        <v>1.01025199</v>
      </c>
      <c r="I57" s="91">
        <f>+'[22]BS'!$C9</f>
        <v>1.04725498</v>
      </c>
      <c r="J57" s="91">
        <f>'[16]BS'!D9</f>
        <v>4.38986716</v>
      </c>
      <c r="K57" s="91">
        <f>'[21]BS'!$D9</f>
        <v>1.03923026</v>
      </c>
      <c r="L57" s="91">
        <f>+'[22]BS'!$D9</f>
        <v>1.50188954</v>
      </c>
      <c r="M57" s="91">
        <f>+'[22]BS'!$E9</f>
        <v>1.1913581000000002</v>
      </c>
    </row>
    <row r="58" spans="1:13" ht="13.5" customHeight="1">
      <c r="A58" s="40" t="s">
        <v>63</v>
      </c>
      <c r="B58" s="91">
        <v>96.248</v>
      </c>
      <c r="C58" s="91">
        <v>87.937</v>
      </c>
      <c r="D58" s="91">
        <v>80.94693914</v>
      </c>
      <c r="E58" s="91">
        <f>'[18]BS_ing'!C10</f>
        <v>106.75708672999998</v>
      </c>
      <c r="F58" s="91">
        <v>103.75581915</v>
      </c>
      <c r="G58" s="91">
        <v>104.25572246</v>
      </c>
      <c r="H58" s="91">
        <f>'[18]BS_ing'!D10</f>
        <v>95.57315021</v>
      </c>
      <c r="I58" s="91">
        <f>+'[22]BS'!$C10</f>
        <v>89.14850982</v>
      </c>
      <c r="J58" s="91">
        <f>'[16]BS'!D10</f>
        <v>87.10992453</v>
      </c>
      <c r="K58" s="91">
        <f>'[21]BS'!$D10</f>
        <v>86.28628443</v>
      </c>
      <c r="L58" s="91">
        <f>+'[22]BS'!$D10</f>
        <v>82.88944974000002</v>
      </c>
      <c r="M58" s="91">
        <f>+'[22]BS'!$E10</f>
        <v>83.74160646</v>
      </c>
    </row>
    <row r="59" spans="1:13" ht="13.5" customHeight="1">
      <c r="A59" s="40" t="s">
        <v>64</v>
      </c>
      <c r="B59" s="91">
        <v>158.924</v>
      </c>
      <c r="C59" s="91">
        <v>161.803</v>
      </c>
      <c r="D59" s="91">
        <v>150.32940882</v>
      </c>
      <c r="E59" s="91">
        <f>'[18]BS_ing'!C11</f>
        <v>145.49669309</v>
      </c>
      <c r="F59" s="91">
        <v>148.30197244</v>
      </c>
      <c r="G59" s="91">
        <v>129.39529487</v>
      </c>
      <c r="H59" s="91">
        <f>'[18]BS_ing'!D11</f>
        <v>129.62610199</v>
      </c>
      <c r="I59" s="91">
        <f>+'[22]BS'!$C11</f>
        <v>135.64514647000001</v>
      </c>
      <c r="J59" s="91">
        <f>'[16]BS'!D11</f>
        <v>111.35130442</v>
      </c>
      <c r="K59" s="91">
        <f>'[21]BS'!$D11</f>
        <v>129.01042995999998</v>
      </c>
      <c r="L59" s="91">
        <f>+'[22]BS'!$D11</f>
        <v>128.70328861000002</v>
      </c>
      <c r="M59" s="91">
        <f>+'[22]BS'!$E11</f>
        <v>199.64998855000002</v>
      </c>
    </row>
    <row r="60" spans="1:13" ht="13.5" customHeight="1">
      <c r="A60" s="40" t="s">
        <v>206</v>
      </c>
      <c r="B60" s="91">
        <v>0.338</v>
      </c>
      <c r="C60" s="91">
        <v>3.115</v>
      </c>
      <c r="D60" s="91">
        <v>1.21063988</v>
      </c>
      <c r="E60" s="91">
        <f>'[18]BS_ing'!C12</f>
        <v>1.39493229</v>
      </c>
      <c r="F60" s="91">
        <v>1.59926175</v>
      </c>
      <c r="G60" s="91">
        <v>2.28266236</v>
      </c>
      <c r="H60" s="91">
        <f>'[18]BS_ing'!D12</f>
        <v>1.48056696</v>
      </c>
      <c r="I60" s="91">
        <f>+'[22]BS'!$C12</f>
        <v>1.47443508</v>
      </c>
      <c r="J60" s="91">
        <f>'[16]BS'!D12</f>
        <v>1.34435213</v>
      </c>
      <c r="K60" s="91">
        <f>'[21]BS'!$D12</f>
        <v>1.7612511299999998</v>
      </c>
      <c r="L60" s="91">
        <f>+'[22]BS'!$D12</f>
        <v>1.15347309</v>
      </c>
      <c r="M60" s="91">
        <f>+'[22]BS'!$E12</f>
        <v>4.789146870000001</v>
      </c>
    </row>
    <row r="61" spans="1:13" ht="13.5" customHeight="1">
      <c r="A61" s="72" t="s">
        <v>65</v>
      </c>
      <c r="B61" s="95">
        <v>3346.209</v>
      </c>
      <c r="C61" s="95">
        <v>3331.845</v>
      </c>
      <c r="D61" s="95">
        <v>2630.75187588</v>
      </c>
      <c r="E61" s="95">
        <f>'[18]BS_ing'!C13</f>
        <v>2671.07352804</v>
      </c>
      <c r="F61" s="95">
        <v>2702.663342810001</v>
      </c>
      <c r="G61" s="95">
        <v>2699.1218079299997</v>
      </c>
      <c r="H61" s="95">
        <f>'[18]BS_ing'!D13</f>
        <v>2741.36765023</v>
      </c>
      <c r="I61" s="95">
        <f>+'[22]BS'!$C13</f>
        <v>2810.5281478600004</v>
      </c>
      <c r="J61" s="95">
        <f>'[16]BS'!D13</f>
        <v>2829.5009988</v>
      </c>
      <c r="K61" s="95">
        <f>'[21]BS'!$D13</f>
        <v>2905.9805578599994</v>
      </c>
      <c r="L61" s="95">
        <f>+'[22]BS'!$D13</f>
        <v>3066.3741689500002</v>
      </c>
      <c r="M61" s="95">
        <f>+'[22]BS'!$E13</f>
        <v>3927.8906642800002</v>
      </c>
    </row>
    <row r="62" spans="1:13" ht="13.5" customHeight="1">
      <c r="A62" s="70" t="s">
        <v>94</v>
      </c>
      <c r="B62" s="80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3.5" customHeight="1">
      <c r="A63" s="40" t="s">
        <v>66</v>
      </c>
      <c r="B63" s="91">
        <v>1199.357</v>
      </c>
      <c r="C63" s="91">
        <v>1276.589</v>
      </c>
      <c r="D63" s="91">
        <v>1277.92293103</v>
      </c>
      <c r="E63" s="91">
        <f>'[18]BS_ing'!C15</f>
        <v>1065.26284195</v>
      </c>
      <c r="F63" s="91">
        <v>1022.4781175599999</v>
      </c>
      <c r="G63" s="91">
        <v>1190.5063898399999</v>
      </c>
      <c r="H63" s="91">
        <f>'[18]BS_ing'!D15</f>
        <v>1114.25885117</v>
      </c>
      <c r="I63" s="91">
        <f>+'[22]BS'!$C15</f>
        <v>1346.81663187</v>
      </c>
      <c r="J63" s="91">
        <f>'[16]BS'!D15</f>
        <v>1547.1410635299999</v>
      </c>
      <c r="K63" s="91">
        <f>'[21]BS'!$D15</f>
        <v>1895.2337480799997</v>
      </c>
      <c r="L63" s="91">
        <f>+'[22]BS'!$D15</f>
        <v>1658.04213584</v>
      </c>
      <c r="M63" s="91">
        <f>+'[22]BS'!$E15</f>
        <v>1076.4937688</v>
      </c>
    </row>
    <row r="64" spans="1:13" ht="13.5" customHeight="1">
      <c r="A64" s="40" t="s">
        <v>67</v>
      </c>
      <c r="B64" s="91">
        <v>898.363</v>
      </c>
      <c r="C64" s="91">
        <v>952.502</v>
      </c>
      <c r="D64" s="91">
        <v>974.0699617</v>
      </c>
      <c r="E64" s="91">
        <f>'[18]BS_ing'!C16</f>
        <v>960.27810159</v>
      </c>
      <c r="F64" s="91">
        <v>922.1316561900001</v>
      </c>
      <c r="G64" s="91">
        <v>1007.7620398500001</v>
      </c>
      <c r="H64" s="91">
        <f>'[18]BS_ing'!D16</f>
        <v>998.3128386</v>
      </c>
      <c r="I64" s="91">
        <f>+'[22]BS'!$C16</f>
        <v>1077.05735177</v>
      </c>
      <c r="J64" s="91">
        <f>'[16]BS'!D16</f>
        <v>1132.29282256</v>
      </c>
      <c r="K64" s="91">
        <f>'[21]BS'!$D16</f>
        <v>1184.72769404</v>
      </c>
      <c r="L64" s="91">
        <f>+'[22]BS'!$D16</f>
        <v>1057.50657886</v>
      </c>
      <c r="M64" s="91">
        <f>+'[22]BS'!$E16</f>
        <v>986.81960145</v>
      </c>
    </row>
    <row r="65" spans="1:13" ht="13.5" customHeight="1">
      <c r="A65" s="40" t="s">
        <v>63</v>
      </c>
      <c r="B65" s="91">
        <v>322.517</v>
      </c>
      <c r="C65" s="91">
        <v>404.786</v>
      </c>
      <c r="D65" s="91">
        <v>374.46493178</v>
      </c>
      <c r="E65" s="91">
        <f>'[18]BS_ing'!C17</f>
        <v>318.48209636999997</v>
      </c>
      <c r="F65" s="91">
        <v>326.35303178</v>
      </c>
      <c r="G65" s="91">
        <v>351.22749765</v>
      </c>
      <c r="H65" s="91">
        <f>'[18]BS_ing'!D17</f>
        <v>279.55966076999994</v>
      </c>
      <c r="I65" s="91">
        <f>+'[22]BS'!$C17</f>
        <v>330.29935994</v>
      </c>
      <c r="J65" s="91">
        <f>'[16]BS'!D17</f>
        <v>302.3029097</v>
      </c>
      <c r="K65" s="91">
        <f>'[21]BS'!$D17</f>
        <v>373.84604106999996</v>
      </c>
      <c r="L65" s="91">
        <f>+'[22]BS'!$D17</f>
        <v>480.88296981999997</v>
      </c>
      <c r="M65" s="91">
        <f>+'[22]BS'!$E17</f>
        <v>501.34548924999996</v>
      </c>
    </row>
    <row r="66" spans="1:13" ht="13.5" customHeight="1">
      <c r="A66" s="40" t="s">
        <v>206</v>
      </c>
      <c r="B66" s="91">
        <v>10.191</v>
      </c>
      <c r="C66" s="91">
        <v>26.151</v>
      </c>
      <c r="D66" s="91">
        <v>34.06545275</v>
      </c>
      <c r="E66" s="91">
        <f>'[18]BS_ing'!C18</f>
        <v>14.02447631</v>
      </c>
      <c r="F66" s="91">
        <v>9.9246174</v>
      </c>
      <c r="G66" s="91">
        <v>15.814</v>
      </c>
      <c r="H66" s="91">
        <f>'[18]BS_ing'!D18</f>
        <v>22.5238631</v>
      </c>
      <c r="I66" s="91">
        <f>+'[22]BS'!$C18</f>
        <v>6.15599501</v>
      </c>
      <c r="J66" s="91">
        <f>'[16]BS'!D18</f>
        <v>8.44133674</v>
      </c>
      <c r="K66" s="91">
        <f>'[21]BS'!$D18</f>
        <v>33.71623192</v>
      </c>
      <c r="L66" s="91">
        <f>+'[22]BS'!$D18</f>
        <v>6.09938584</v>
      </c>
      <c r="M66" s="91">
        <f>+'[22]BS'!$E18</f>
        <v>2.88960088</v>
      </c>
    </row>
    <row r="67" spans="1:13" ht="13.5" customHeight="1">
      <c r="A67" s="40" t="s">
        <v>99</v>
      </c>
      <c r="B67" s="91">
        <v>0</v>
      </c>
      <c r="C67" s="91">
        <v>0.157</v>
      </c>
      <c r="D67" s="91">
        <v>0.21033735</v>
      </c>
      <c r="E67" s="91">
        <f>'[18]BS_ing'!C19</f>
        <v>0.22037513</v>
      </c>
      <c r="F67" s="91">
        <v>0.27878873</v>
      </c>
      <c r="G67" s="91">
        <v>0.14784143</v>
      </c>
      <c r="H67" s="91">
        <f>'[18]BS_ing'!D19</f>
        <v>0.48614421</v>
      </c>
      <c r="I67" s="91">
        <f>+'[22]BS'!$C19</f>
        <v>0.13253848000000001</v>
      </c>
      <c r="J67" s="91">
        <f>'[16]BS'!D19</f>
        <v>0.14562745000000002</v>
      </c>
      <c r="K67" s="91">
        <f>'[21]BS'!$D19</f>
        <v>0.08930967999999999</v>
      </c>
      <c r="L67" s="91">
        <f>+'[22]BS'!$D19</f>
        <v>0</v>
      </c>
      <c r="M67" s="91">
        <f>+'[22]BS'!$E19</f>
        <v>0</v>
      </c>
    </row>
    <row r="68" spans="1:13" ht="13.5" customHeight="1">
      <c r="A68" s="40" t="s">
        <v>68</v>
      </c>
      <c r="B68" s="91">
        <v>157.635</v>
      </c>
      <c r="C68" s="91">
        <v>275.596</v>
      </c>
      <c r="D68" s="91">
        <v>119.48935505</v>
      </c>
      <c r="E68" s="91">
        <f>'[18]BS_ing'!C20</f>
        <v>212.46822638999998</v>
      </c>
      <c r="F68" s="91">
        <v>152.45055098</v>
      </c>
      <c r="G68" s="91">
        <v>181.672</v>
      </c>
      <c r="H68" s="91">
        <f>'[18]BS_ing'!D20</f>
        <v>132.26362036</v>
      </c>
      <c r="I68" s="91">
        <f>+'[22]BS'!$C20</f>
        <v>107.17576617</v>
      </c>
      <c r="J68" s="91">
        <f>'[16]BS'!D20</f>
        <v>161.88915361000002</v>
      </c>
      <c r="K68" s="91">
        <f>'[21]BS'!$D20</f>
        <v>325.10547276</v>
      </c>
      <c r="L68" s="91">
        <f>+'[22]BS'!$D20</f>
        <v>109.37526251999999</v>
      </c>
      <c r="M68" s="91">
        <f>+'[22]BS'!$E20</f>
        <v>127.16818237000001</v>
      </c>
    </row>
    <row r="69" spans="1:13" ht="12.75">
      <c r="A69" s="72" t="s">
        <v>69</v>
      </c>
      <c r="B69" s="95">
        <v>2588.063</v>
      </c>
      <c r="C69" s="95">
        <v>2935.781</v>
      </c>
      <c r="D69" s="95">
        <v>2780.22296966</v>
      </c>
      <c r="E69" s="95">
        <f>'[18]BS_ing'!C21</f>
        <v>2570.73611774</v>
      </c>
      <c r="F69" s="95">
        <v>2433.61676264</v>
      </c>
      <c r="G69" s="95">
        <v>2747.1297687699994</v>
      </c>
      <c r="H69" s="95">
        <f>'[18]BS_ing'!D21</f>
        <v>2547.40497821</v>
      </c>
      <c r="I69" s="95">
        <f>+'[22]BS'!$C21</f>
        <v>2867.63764324</v>
      </c>
      <c r="J69" s="95">
        <f>'[16]BS'!D21</f>
        <v>3152.21291359</v>
      </c>
      <c r="K69" s="95">
        <f>'[21]BS'!$D21</f>
        <v>3812.7184975499995</v>
      </c>
      <c r="L69" s="95">
        <f>+'[22]BS'!$D21</f>
        <v>3311.9063328800003</v>
      </c>
      <c r="M69" s="95">
        <f>+'[22]BS'!$E21</f>
        <v>2694.71664275</v>
      </c>
    </row>
    <row r="70" spans="1:13" ht="12.75">
      <c r="A70" s="72" t="s">
        <v>70</v>
      </c>
      <c r="B70" s="95">
        <v>5934.272</v>
      </c>
      <c r="C70" s="95">
        <v>6267.626</v>
      </c>
      <c r="D70" s="95">
        <v>5410.97484554</v>
      </c>
      <c r="E70" s="95">
        <f>'[18]BS_ing'!C22</f>
        <v>5241.80964578</v>
      </c>
      <c r="F70" s="95">
        <v>5136.280105450001</v>
      </c>
      <c r="G70" s="95">
        <v>5446.251576699999</v>
      </c>
      <c r="H70" s="95">
        <f>'[18]BS_ing'!D22</f>
        <v>5288.77262844</v>
      </c>
      <c r="I70" s="95">
        <f>+'[22]BS'!$C22</f>
        <v>5678.1657911</v>
      </c>
      <c r="J70" s="95">
        <f>'[16]BS'!D22</f>
        <v>5981.71391239</v>
      </c>
      <c r="K70" s="95">
        <f>'[21]BS'!$D22</f>
        <v>6718.699055409999</v>
      </c>
      <c r="L70" s="95">
        <f>+'[22]BS'!$D22</f>
        <v>6378.2805018300005</v>
      </c>
      <c r="M70" s="95">
        <f>+'[22]BS'!$E22</f>
        <v>6622.607307030001</v>
      </c>
    </row>
    <row r="71" spans="1:13" ht="12.75">
      <c r="A71" s="73" t="s">
        <v>207</v>
      </c>
      <c r="B71" s="80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13" ht="12.75">
      <c r="A72" s="71" t="s">
        <v>95</v>
      </c>
      <c r="B72" s="80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1:13" ht="12.75">
      <c r="A73" s="40" t="s">
        <v>71</v>
      </c>
      <c r="B73" s="91">
        <v>829.251</v>
      </c>
      <c r="C73" s="91">
        <v>829.251</v>
      </c>
      <c r="D73" s="91">
        <v>829.250635</v>
      </c>
      <c r="E73" s="91">
        <f>'[18]BS_ing'!C25</f>
        <v>829.250635</v>
      </c>
      <c r="F73" s="91">
        <v>829.250635</v>
      </c>
      <c r="G73" s="91">
        <v>829.250635</v>
      </c>
      <c r="H73" s="91">
        <f>'[18]BS_ing'!D25</f>
        <v>829.250635</v>
      </c>
      <c r="I73" s="91">
        <f>+'[22]BS'!$C25</f>
        <v>829.250635</v>
      </c>
      <c r="J73" s="91">
        <f>'[16]BS'!D25</f>
        <v>829.250635</v>
      </c>
      <c r="K73" s="91">
        <f>'[21]BS'!$D25</f>
        <v>829.250635</v>
      </c>
      <c r="L73" s="91">
        <f>+'[22]BS'!$D25</f>
        <v>829.250635</v>
      </c>
      <c r="M73" s="91">
        <f>+'[22]BS'!$E25</f>
        <v>829.250635</v>
      </c>
    </row>
    <row r="74" spans="1:13" ht="12.75">
      <c r="A74" s="40" t="s">
        <v>72</v>
      </c>
      <c r="B74" s="91">
        <f>82006/1000</f>
        <v>82.006</v>
      </c>
      <c r="C74" s="91">
        <v>82.006</v>
      </c>
      <c r="D74" s="91">
        <v>82.0058699</v>
      </c>
      <c r="E74" s="91">
        <f>'[18]BS_ing'!C26</f>
        <v>82.00586990000001</v>
      </c>
      <c r="F74" s="91">
        <v>82.00586990000001</v>
      </c>
      <c r="G74" s="91">
        <v>82.00586990000001</v>
      </c>
      <c r="H74" s="91">
        <f>'[18]BS_ing'!D26</f>
        <v>82.00586990000001</v>
      </c>
      <c r="I74" s="91">
        <f>+'[22]BS'!$C26</f>
        <v>82.00586990000001</v>
      </c>
      <c r="J74" s="91">
        <f>'[16]BS'!D26</f>
        <v>82.00586990000001</v>
      </c>
      <c r="K74" s="91">
        <f>'[21]BS'!$D26</f>
        <v>82.00586990000001</v>
      </c>
      <c r="L74" s="91">
        <f>+'[22]BS'!$D26</f>
        <v>82.00586990000001</v>
      </c>
      <c r="M74" s="91">
        <f>+'[22]BS'!$E26</f>
        <v>82.00586990000001</v>
      </c>
    </row>
    <row r="75" spans="1:13" ht="12.75">
      <c r="A75" s="40" t="s">
        <v>73</v>
      </c>
      <c r="B75" s="91">
        <v>-1.879</v>
      </c>
      <c r="C75" s="91">
        <v>-8.032</v>
      </c>
      <c r="D75" s="91">
        <v>-7.26408848</v>
      </c>
      <c r="E75" s="91">
        <f>'[18]BS_ing'!C27</f>
        <v>-10.38472783</v>
      </c>
      <c r="F75" s="91">
        <v>-11.350854720000001</v>
      </c>
      <c r="G75" s="91">
        <v>-12.96099164</v>
      </c>
      <c r="H75" s="91">
        <f>'[18]BS_ing'!D27</f>
        <v>-15.92452844</v>
      </c>
      <c r="I75" s="91">
        <f>+'[22]BS'!$C27</f>
        <v>-22.81795234</v>
      </c>
      <c r="J75" s="91">
        <f>'[16]BS'!D27</f>
        <v>-29.44566884</v>
      </c>
      <c r="K75" s="91">
        <f>'[21]BS'!$D27</f>
        <v>-29.39763899</v>
      </c>
      <c r="L75" s="91">
        <f>+'[22]BS'!$D27</f>
        <v>-15.561408150000002</v>
      </c>
      <c r="M75" s="91">
        <f>+'[22]BS'!$E27</f>
        <v>-27.448650819999997</v>
      </c>
    </row>
    <row r="76" spans="1:13" ht="12.75">
      <c r="A76" s="40" t="s">
        <v>74</v>
      </c>
      <c r="B76" s="91">
        <v>84.926</v>
      </c>
      <c r="C76" s="91">
        <v>107.024</v>
      </c>
      <c r="D76" s="91">
        <v>107.02434827</v>
      </c>
      <c r="E76" s="91">
        <f>'[18]BS_ing'!C28</f>
        <v>107.02434827</v>
      </c>
      <c r="F76" s="91">
        <v>107.02434827</v>
      </c>
      <c r="G76" s="91">
        <v>146.43880183000002</v>
      </c>
      <c r="H76" s="91">
        <f>'[18]BS_ing'!D28</f>
        <v>146.43880183000002</v>
      </c>
      <c r="I76" s="91">
        <f>+'[22]BS'!$C28</f>
        <v>146.43880184</v>
      </c>
      <c r="J76" s="91">
        <f>'[16]BS'!D28</f>
        <v>146.43880184</v>
      </c>
      <c r="K76" s="91">
        <f>'[21]BS'!$D28</f>
        <v>174.48091284</v>
      </c>
      <c r="L76" s="91">
        <f>+'[22]BS'!$D28</f>
        <v>174.48091284</v>
      </c>
      <c r="M76" s="91">
        <f>+'[22]BS'!$E28</f>
        <v>174.48091283000002</v>
      </c>
    </row>
    <row r="77" spans="1:13" ht="12.75">
      <c r="A77" s="40" t="s">
        <v>75</v>
      </c>
      <c r="B77" s="91">
        <v>-2.905</v>
      </c>
      <c r="C77" s="91">
        <v>-0.248</v>
      </c>
      <c r="D77" s="91">
        <v>-0.41039564</v>
      </c>
      <c r="E77" s="91">
        <f>'[18]BS_ing'!C29</f>
        <v>0.70952495</v>
      </c>
      <c r="F77" s="91">
        <v>0.8728735799999999</v>
      </c>
      <c r="G77" s="91">
        <v>1.6738274199999998</v>
      </c>
      <c r="H77" s="91">
        <f>'[18]BS_ing'!D29</f>
        <v>1.34160869</v>
      </c>
      <c r="I77" s="91">
        <f>+'[22]BS'!$C29</f>
        <v>1.3073776200000002</v>
      </c>
      <c r="J77" s="91">
        <f>'[16]BS'!D29</f>
        <v>0.97982038</v>
      </c>
      <c r="K77" s="91">
        <f>'[21]BS'!$D29</f>
        <v>1.34044807</v>
      </c>
      <c r="L77" s="91">
        <f>+'[22]BS'!$D29</f>
        <v>1.16383745</v>
      </c>
      <c r="M77" s="91">
        <f>+'[22]BS'!$E29</f>
        <v>-1.75238304</v>
      </c>
    </row>
    <row r="78" spans="1:13" ht="12.75">
      <c r="A78" s="40" t="s">
        <v>76</v>
      </c>
      <c r="B78" s="91">
        <v>669.15</v>
      </c>
      <c r="C78" s="91">
        <v>1125.47</v>
      </c>
      <c r="D78" s="91">
        <v>254.75687938</v>
      </c>
      <c r="E78" s="91">
        <f>'[18]BS_ing'!C30</f>
        <v>254.75788185000002</v>
      </c>
      <c r="F78" s="91">
        <v>1009.5324737000001</v>
      </c>
      <c r="G78" s="91">
        <v>717.56278497</v>
      </c>
      <c r="H78" s="91">
        <f>'[18]BS_ing'!D30</f>
        <v>717.56278497</v>
      </c>
      <c r="I78" s="91">
        <f>+'[22]BS'!$C30</f>
        <v>591.51668939</v>
      </c>
      <c r="J78" s="91">
        <f>'[16]BS'!D30</f>
        <v>1368.14399563</v>
      </c>
      <c r="K78" s="91">
        <f>'[21]BS'!$D30</f>
        <v>1200.78777818</v>
      </c>
      <c r="L78" s="91">
        <f>+'[22]BS'!$D30</f>
        <v>1144.4328262499998</v>
      </c>
      <c r="M78" s="91">
        <f>+'[22]BS'!$E30</f>
        <v>1020.33729541</v>
      </c>
    </row>
    <row r="79" spans="1:13" ht="12.75">
      <c r="A79" s="40" t="s">
        <v>77</v>
      </c>
      <c r="B79" s="91">
        <v>700.657</v>
      </c>
      <c r="C79" s="91">
        <v>353.756</v>
      </c>
      <c r="D79" s="91">
        <v>723.026362499999</v>
      </c>
      <c r="E79" s="91">
        <f>'[18]BS_ing'!C31</f>
        <v>754.773591819998</v>
      </c>
      <c r="F79" s="91">
        <v>142.6064957</v>
      </c>
      <c r="G79" s="91">
        <v>401.01373897999906</v>
      </c>
      <c r="H79" s="91">
        <f>'[18]BS_ing'!D31</f>
        <v>589.1072502099989</v>
      </c>
      <c r="I79" s="91">
        <f>+'[22]BS'!$C31</f>
        <v>720.27235528</v>
      </c>
      <c r="J79" s="91">
        <f>'[16]BS'!D31</f>
        <v>175.222875609997</v>
      </c>
      <c r="K79" s="91">
        <f>'[21]BS'!$D31</f>
        <v>524.060540489999</v>
      </c>
      <c r="L79" s="91">
        <f>+'[22]BS'!$D31</f>
        <v>568.128048419999</v>
      </c>
      <c r="M79" s="91">
        <f>+'[22]BS'!$E31</f>
        <v>116.97063711</v>
      </c>
    </row>
    <row r="80" spans="1:13" ht="12.75">
      <c r="A80" s="72" t="s">
        <v>78</v>
      </c>
      <c r="B80" s="95">
        <v>2361.206</v>
      </c>
      <c r="C80" s="95">
        <v>2489.227</v>
      </c>
      <c r="D80" s="95">
        <v>1988.38961093</v>
      </c>
      <c r="E80" s="95">
        <f>'[18]BS_ing'!C32</f>
        <v>2018.137123959998</v>
      </c>
      <c r="F80" s="95">
        <v>2159.94184143</v>
      </c>
      <c r="G80" s="95">
        <v>2164.984666459999</v>
      </c>
      <c r="H80" s="95">
        <f>'[18]BS_ing'!D32</f>
        <v>2349.7824221599985</v>
      </c>
      <c r="I80" s="95">
        <f>+'[22]BS'!$C32</f>
        <v>2347.97377669</v>
      </c>
      <c r="J80" s="95">
        <f>'[16]BS'!D32</f>
        <v>2572.596329519997</v>
      </c>
      <c r="K80" s="95">
        <f>'[21]BS'!$D32</f>
        <v>2782.528545489999</v>
      </c>
      <c r="L80" s="95">
        <f>+'[22]BS'!$D32</f>
        <v>2783.900721709999</v>
      </c>
      <c r="M80" s="95">
        <f>+'[22]BS'!$E32</f>
        <v>2193.84431639</v>
      </c>
    </row>
    <row r="81" spans="1:13" ht="12.75">
      <c r="A81" s="40" t="s">
        <v>79</v>
      </c>
      <c r="B81" s="91">
        <v>24.645</v>
      </c>
      <c r="C81" s="91">
        <v>25.437</v>
      </c>
      <c r="D81" s="91">
        <v>17.61714867</v>
      </c>
      <c r="E81" s="91">
        <f>'[18]BS_ing'!C33</f>
        <v>18.53676052</v>
      </c>
      <c r="F81" s="91">
        <v>20.2071565</v>
      </c>
      <c r="G81" s="91">
        <v>21.34718176</v>
      </c>
      <c r="H81" s="91">
        <f>'[18]BS_ing'!D33</f>
        <v>21.64258513</v>
      </c>
      <c r="I81" s="91">
        <f>+'[22]BS'!$C33</f>
        <v>21.98771629</v>
      </c>
      <c r="J81" s="91">
        <f>'[16]BS'!D33</f>
        <v>23.15904935</v>
      </c>
      <c r="K81" s="91">
        <f>'[21]BS'!$D33</f>
        <v>23.9929278</v>
      </c>
      <c r="L81" s="91">
        <f>+'[22]BS'!$D33</f>
        <v>24.0431576</v>
      </c>
      <c r="M81" s="91">
        <f>+'[22]BS'!$E33</f>
        <v>24.97524743</v>
      </c>
    </row>
    <row r="82" spans="1:13" ht="12.75">
      <c r="A82" s="72" t="s">
        <v>80</v>
      </c>
      <c r="B82" s="95">
        <v>2385.851</v>
      </c>
      <c r="C82" s="95">
        <v>2514.664</v>
      </c>
      <c r="D82" s="95">
        <v>2006.0067596</v>
      </c>
      <c r="E82" s="95">
        <f>'[18]BS_ing'!C34</f>
        <v>2036.673884479998</v>
      </c>
      <c r="F82" s="95">
        <v>2180.14899793</v>
      </c>
      <c r="G82" s="95">
        <v>2186.331848219999</v>
      </c>
      <c r="H82" s="95">
        <f>'[18]BS_ing'!D34</f>
        <v>2371.4250072899986</v>
      </c>
      <c r="I82" s="95">
        <f>+'[22]BS'!$C34</f>
        <v>2369.96149298</v>
      </c>
      <c r="J82" s="95">
        <f>'[16]BS'!D34</f>
        <v>2595.755378869997</v>
      </c>
      <c r="K82" s="95">
        <f>'[21]BS'!$D34</f>
        <v>2806.521473289999</v>
      </c>
      <c r="L82" s="95">
        <f>+'[22]BS'!$D34</f>
        <v>2807.943879309999</v>
      </c>
      <c r="M82" s="95">
        <f>+'[22]BS'!$E34</f>
        <v>2218.81956382</v>
      </c>
    </row>
    <row r="83" spans="1:13" ht="12.75">
      <c r="A83" s="73" t="s">
        <v>96</v>
      </c>
      <c r="B83" s="80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1:13" ht="12.75">
      <c r="A84" s="71" t="s">
        <v>97</v>
      </c>
      <c r="B84" s="80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2.75">
      <c r="A85" s="40" t="s">
        <v>81</v>
      </c>
      <c r="B85" s="91">
        <v>781.996</v>
      </c>
      <c r="C85" s="91">
        <v>733.655</v>
      </c>
      <c r="D85" s="91">
        <v>270.81235495</v>
      </c>
      <c r="E85" s="91">
        <f>'[18]BS_ing'!C37</f>
        <v>287.08807361000004</v>
      </c>
      <c r="F85" s="91">
        <v>282.82447577999994</v>
      </c>
      <c r="G85" s="91">
        <v>273.43617132</v>
      </c>
      <c r="H85" s="91">
        <f>'[18]BS_ing'!D37</f>
        <v>266.14361972999995</v>
      </c>
      <c r="I85" s="91">
        <f>+'[22]BS'!$C37</f>
        <v>279.71147917999997</v>
      </c>
      <c r="J85" s="91">
        <f>'[16]BS'!D37</f>
        <v>273.68010724</v>
      </c>
      <c r="K85" s="91">
        <f>'[21]BS'!$D37</f>
        <v>477.50251578</v>
      </c>
      <c r="L85" s="91">
        <f>+'[22]BS'!$D37</f>
        <v>524.8960844599999</v>
      </c>
      <c r="M85" s="91">
        <f>+'[22]BS'!$E37</f>
        <v>1304.0775300799999</v>
      </c>
    </row>
    <row r="86" spans="1:13" ht="12.75">
      <c r="A86" s="40" t="s">
        <v>82</v>
      </c>
      <c r="B86" s="91">
        <v>309.76</v>
      </c>
      <c r="C86" s="91">
        <v>259.88</v>
      </c>
      <c r="D86" s="91">
        <v>259.87978971</v>
      </c>
      <c r="E86" s="91">
        <f>'[18]BS_ing'!C38</f>
        <v>225.7724484</v>
      </c>
      <c r="F86" s="91">
        <v>225.7724484</v>
      </c>
      <c r="G86" s="91">
        <v>225.7724484</v>
      </c>
      <c r="H86" s="91">
        <f>'[18]BS_ing'!D38</f>
        <v>225.7724484</v>
      </c>
      <c r="I86" s="91">
        <f>+'[22]BS'!$C38</f>
        <v>225.7724484</v>
      </c>
      <c r="J86" s="91">
        <f>'[16]BS'!D38</f>
        <v>225.7724484</v>
      </c>
      <c r="K86" s="91">
        <f>'[21]BS'!$D38</f>
        <v>15.772448400000002</v>
      </c>
      <c r="L86" s="91">
        <f>+'[22]BS'!$D38</f>
        <v>0</v>
      </c>
      <c r="M86" s="91">
        <f>+'[22]BS'!$E38</f>
        <v>0</v>
      </c>
    </row>
    <row r="87" spans="1:13" ht="12.75">
      <c r="A87" s="40" t="s">
        <v>83</v>
      </c>
      <c r="B87" s="91">
        <v>96.443</v>
      </c>
      <c r="C87" s="91">
        <v>95.088</v>
      </c>
      <c r="D87" s="91">
        <v>93.35108345</v>
      </c>
      <c r="E87" s="91">
        <f>'[18]BS_ing'!C39</f>
        <v>70.39211252</v>
      </c>
      <c r="F87" s="91">
        <v>74.12105937999999</v>
      </c>
      <c r="G87" s="91">
        <v>68.22765317999999</v>
      </c>
      <c r="H87" s="91">
        <f>'[18]BS_ing'!D39</f>
        <v>66.31657229</v>
      </c>
      <c r="I87" s="91">
        <f>+'[22]BS'!$C39</f>
        <v>61.602113079999995</v>
      </c>
      <c r="J87" s="91">
        <f>'[16]BS'!D39</f>
        <v>60.86608038</v>
      </c>
      <c r="K87" s="91">
        <f>'[21]BS'!$D39</f>
        <v>61.60861774</v>
      </c>
      <c r="L87" s="91">
        <f>+'[22]BS'!$D39</f>
        <v>59.55291134</v>
      </c>
      <c r="M87" s="91">
        <f>+'[22]BS'!$E39</f>
        <v>56.056824330000005</v>
      </c>
    </row>
    <row r="88" spans="1:13" ht="12.75">
      <c r="A88" s="40" t="s">
        <v>84</v>
      </c>
      <c r="B88" s="91">
        <v>214.232</v>
      </c>
      <c r="C88" s="91">
        <v>223.536</v>
      </c>
      <c r="D88" s="91">
        <v>225.13403177</v>
      </c>
      <c r="E88" s="91">
        <f>'[18]BS_ing'!C40</f>
        <v>242.18017256000002</v>
      </c>
      <c r="F88" s="91">
        <v>243.39882824999998</v>
      </c>
      <c r="G88" s="91">
        <v>249.4432429</v>
      </c>
      <c r="H88" s="91">
        <f>'[18]BS_ing'!D40</f>
        <v>250.57869171000002</v>
      </c>
      <c r="I88" s="91">
        <f>+'[22]BS'!$C40</f>
        <v>253.55235997</v>
      </c>
      <c r="J88" s="91">
        <f>'[16]BS'!D40</f>
        <v>255.68123339</v>
      </c>
      <c r="K88" s="91">
        <f>'[21]BS'!$D40</f>
        <v>257.04283168</v>
      </c>
      <c r="L88" s="91">
        <f>+'[22]BS'!$D40</f>
        <v>257.426351</v>
      </c>
      <c r="M88" s="91">
        <f>+'[22]BS'!$E40</f>
        <v>255.89495311</v>
      </c>
    </row>
    <row r="89" spans="1:13" ht="12.75">
      <c r="A89" s="40" t="s">
        <v>85</v>
      </c>
      <c r="B89" s="91">
        <v>132.275</v>
      </c>
      <c r="C89" s="91">
        <v>161.046</v>
      </c>
      <c r="D89" s="91">
        <v>151.03048431</v>
      </c>
      <c r="E89" s="91">
        <f>'[18]BS_ing'!C41</f>
        <v>92.92667818</v>
      </c>
      <c r="F89" s="91">
        <v>88.18074693999999</v>
      </c>
      <c r="G89" s="91">
        <v>116.82654344</v>
      </c>
      <c r="H89" s="91">
        <f>'[18]BS_ing'!D41</f>
        <v>114.64548288</v>
      </c>
      <c r="I89" s="91">
        <f>+'[22]BS'!$C41</f>
        <v>132.45259668000003</v>
      </c>
      <c r="J89" s="91">
        <f>'[16]BS'!D41</f>
        <v>143.37835575999998</v>
      </c>
      <c r="K89" s="91">
        <f>'[21]BS'!$D41</f>
        <v>197.88183100999998</v>
      </c>
      <c r="L89" s="91">
        <f>+'[22]BS'!$D41</f>
        <v>163.39280122</v>
      </c>
      <c r="M89" s="91">
        <f>+'[22]BS'!$E41</f>
        <v>18.24528812</v>
      </c>
    </row>
    <row r="90" spans="1:13" ht="12.75">
      <c r="A90" s="40" t="s">
        <v>86</v>
      </c>
      <c r="B90" s="91">
        <v>5.458</v>
      </c>
      <c r="C90" s="91">
        <v>1.522</v>
      </c>
      <c r="D90" s="91">
        <v>1.66991</v>
      </c>
      <c r="E90" s="91">
        <f>'[18]BS_ing'!C42</f>
        <v>0.45847974999999996</v>
      </c>
      <c r="F90" s="91">
        <v>0.24972832000000003</v>
      </c>
      <c r="G90" s="91">
        <v>0.1804999</v>
      </c>
      <c r="H90" s="91">
        <f>'[18]BS_ing'!D42</f>
        <v>0.17798744</v>
      </c>
      <c r="I90" s="91">
        <f>+'[22]BS'!$C42</f>
        <v>0.15931953999999998</v>
      </c>
      <c r="J90" s="91">
        <f>'[16]BS'!D42</f>
        <v>0.17622337</v>
      </c>
      <c r="K90" s="91">
        <f>'[21]BS'!$D42</f>
        <v>0.1269121</v>
      </c>
      <c r="L90" s="91">
        <f>+'[22]BS'!$D42</f>
        <v>0.1132499</v>
      </c>
      <c r="M90" s="91">
        <f>+'[22]BS'!$E42</f>
        <v>3.11300193</v>
      </c>
    </row>
    <row r="91" spans="1:13" ht="12.75">
      <c r="A91" s="40" t="s">
        <v>87</v>
      </c>
      <c r="B91" s="91">
        <v>72.711</v>
      </c>
      <c r="C91" s="91">
        <v>75.312</v>
      </c>
      <c r="D91" s="91">
        <v>76.09154659</v>
      </c>
      <c r="E91" s="91">
        <f>'[18]BS_ing'!C43</f>
        <v>82.64381329999999</v>
      </c>
      <c r="F91" s="91">
        <v>89.96444081</v>
      </c>
      <c r="G91" s="91">
        <v>84.54057915</v>
      </c>
      <c r="H91" s="91">
        <f>'[18]BS_ing'!D43</f>
        <v>81.87414787</v>
      </c>
      <c r="I91" s="91">
        <f>+'[22]BS'!$C43</f>
        <v>82.57028886</v>
      </c>
      <c r="J91" s="91">
        <f>'[16]BS'!D43</f>
        <v>84.59171039</v>
      </c>
      <c r="K91" s="91">
        <f>'[21]BS'!$D43</f>
        <v>97.55373173</v>
      </c>
      <c r="L91" s="91">
        <f>+'[22]BS'!$D43</f>
        <v>108.23988476</v>
      </c>
      <c r="M91" s="91">
        <f>+'[22]BS'!$E43</f>
        <v>99.48653473999998</v>
      </c>
    </row>
    <row r="92" spans="1:13" ht="12.75">
      <c r="A92" s="72" t="s">
        <v>88</v>
      </c>
      <c r="B92" s="95">
        <v>1612.875</v>
      </c>
      <c r="C92" s="95">
        <v>1550.039</v>
      </c>
      <c r="D92" s="95">
        <v>1077.96920078</v>
      </c>
      <c r="E92" s="95">
        <f>'[18]BS_ing'!C44</f>
        <v>1001.4617783200001</v>
      </c>
      <c r="F92" s="95">
        <v>1004.51172788</v>
      </c>
      <c r="G92" s="95">
        <v>1018.4271382899999</v>
      </c>
      <c r="H92" s="95">
        <f>'[18]BS_ing'!D44</f>
        <v>1005.50895032</v>
      </c>
      <c r="I92" s="95">
        <f>+'[22]BS'!$C44</f>
        <v>1035.82060571</v>
      </c>
      <c r="J92" s="95">
        <f>'[16]BS'!D44</f>
        <v>1044.14615893</v>
      </c>
      <c r="K92" s="95">
        <f>'[21]BS'!$D44</f>
        <v>1107.48888844</v>
      </c>
      <c r="L92" s="95">
        <f>+'[22]BS'!$D44</f>
        <v>1113.6212826800001</v>
      </c>
      <c r="M92" s="95">
        <f>+'[22]BS'!$E44</f>
        <v>1736.8741323099998</v>
      </c>
    </row>
    <row r="93" spans="1:13" ht="12.75">
      <c r="A93" s="71" t="s">
        <v>98</v>
      </c>
      <c r="B93" s="80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2.75">
      <c r="A94" s="40" t="s">
        <v>81</v>
      </c>
      <c r="B94" s="91">
        <v>257.39</v>
      </c>
      <c r="C94" s="91">
        <v>216.864</v>
      </c>
      <c r="D94" s="91">
        <v>560.2280268</v>
      </c>
      <c r="E94" s="91">
        <f>'[18]BS_ing'!C46</f>
        <v>566.08106042</v>
      </c>
      <c r="F94" s="91">
        <v>332.75951322000003</v>
      </c>
      <c r="G94" s="91">
        <v>600.007</v>
      </c>
      <c r="H94" s="91">
        <f>'[18]BS_ing'!D46</f>
        <v>358.05461364</v>
      </c>
      <c r="I94" s="91">
        <f>+'[22]BS'!$C46</f>
        <v>335.7669774</v>
      </c>
      <c r="J94" s="91">
        <f>'[16]BS'!D46</f>
        <v>260.26410456</v>
      </c>
      <c r="K94" s="91">
        <f>'[21]BS'!$D46</f>
        <v>434.29165622999994</v>
      </c>
      <c r="L94" s="91">
        <f>+'[22]BS'!$D46</f>
        <v>457.93208732</v>
      </c>
      <c r="M94" s="91">
        <f>+'[22]BS'!$E46</f>
        <v>684.9487738600001</v>
      </c>
    </row>
    <row r="95" spans="1:13" ht="12.75">
      <c r="A95" s="40" t="s">
        <v>82</v>
      </c>
      <c r="B95" s="91">
        <v>0</v>
      </c>
      <c r="C95" s="91">
        <v>49.88</v>
      </c>
      <c r="D95" s="91">
        <v>49.87978971</v>
      </c>
      <c r="E95" s="91">
        <f>'[18]BS_ing'!C47</f>
        <v>20.43487952</v>
      </c>
      <c r="F95" s="91">
        <v>20.43487952</v>
      </c>
      <c r="G95" s="91">
        <v>0</v>
      </c>
      <c r="H95" s="91">
        <f>'[18]BS_ing'!D47</f>
        <v>0</v>
      </c>
      <c r="I95" s="91">
        <f>+'[22]BS'!$C47</f>
        <v>0</v>
      </c>
      <c r="J95" s="91">
        <f>'[16]BS'!D47</f>
        <v>0</v>
      </c>
      <c r="K95" s="91">
        <f>'[21]BS'!$D47</f>
        <v>210</v>
      </c>
      <c r="L95" s="91">
        <f>+'[22]BS'!$D47</f>
        <v>1.71087586</v>
      </c>
      <c r="M95" s="91">
        <f>+'[22]BS'!$E47</f>
        <v>1.71087586</v>
      </c>
    </row>
    <row r="96" spans="1:13" ht="12.75">
      <c r="A96" s="40" t="s">
        <v>89</v>
      </c>
      <c r="B96" s="91">
        <v>706.376</v>
      </c>
      <c r="C96" s="91">
        <v>708.032</v>
      </c>
      <c r="D96" s="91">
        <v>712.49742975</v>
      </c>
      <c r="E96" s="91">
        <f>'[18]BS_ing'!C48</f>
        <v>692.3789826799999</v>
      </c>
      <c r="F96" s="91">
        <v>590.27930958</v>
      </c>
      <c r="G96" s="91">
        <v>664.25</v>
      </c>
      <c r="H96" s="91">
        <f>'[18]BS_ing'!D48</f>
        <v>663.12664596</v>
      </c>
      <c r="I96" s="91">
        <f>+'[22]BS'!$C48</f>
        <v>955.5005537300001</v>
      </c>
      <c r="J96" s="91">
        <f>'[16]BS'!D48</f>
        <v>968.13271729</v>
      </c>
      <c r="K96" s="91">
        <f>'[21]BS'!$D48</f>
        <v>931.73923499</v>
      </c>
      <c r="L96" s="91">
        <f>+'[22]BS'!$D48</f>
        <v>931.7438968</v>
      </c>
      <c r="M96" s="91">
        <f>+'[22]BS'!$E48</f>
        <v>988.3194410899999</v>
      </c>
    </row>
    <row r="97" spans="1:13" ht="12.75">
      <c r="A97" s="40" t="s">
        <v>83</v>
      </c>
      <c r="B97" s="91">
        <v>916.382</v>
      </c>
      <c r="C97" s="91">
        <v>1115.881</v>
      </c>
      <c r="D97" s="91">
        <v>932.08925505</v>
      </c>
      <c r="E97" s="91">
        <f>'[18]BS_ing'!C49</f>
        <v>843.4533966900001</v>
      </c>
      <c r="F97" s="91">
        <v>890.5240979900001</v>
      </c>
      <c r="G97" s="91">
        <f>915.701+64/1000</f>
        <v>915.765</v>
      </c>
      <c r="H97" s="91">
        <f>'[18]BS_ing'!D49</f>
        <v>879.6997712799999</v>
      </c>
      <c r="I97" s="91">
        <f>+'[22]BS'!$C49</f>
        <v>981.06340807</v>
      </c>
      <c r="J97" s="91">
        <f>'[16]BS'!D49</f>
        <v>1067.45008186</v>
      </c>
      <c r="K97" s="91">
        <f>'[21]BS'!$D49</f>
        <v>1107.9260490899999</v>
      </c>
      <c r="L97" s="91">
        <f>+'[22]BS'!$D49</f>
        <v>1023.9225077599999</v>
      </c>
      <c r="M97" s="91">
        <f>+'[22]BS'!$E49</f>
        <v>986.8154608899999</v>
      </c>
    </row>
    <row r="98" spans="1:13" ht="12.75">
      <c r="A98" s="40" t="s">
        <v>86</v>
      </c>
      <c r="B98" s="91">
        <v>1.864</v>
      </c>
      <c r="C98" s="91">
        <v>20.33</v>
      </c>
      <c r="D98" s="91">
        <v>2.258007</v>
      </c>
      <c r="E98" s="91">
        <f>'[18]BS_ing'!C50</f>
        <v>2.9268848</v>
      </c>
      <c r="F98" s="91">
        <v>1.11064552</v>
      </c>
      <c r="G98" s="91">
        <v>7.5132259999999995</v>
      </c>
      <c r="H98" s="91">
        <f>'[18]BS_ing'!D50</f>
        <v>7.561978</v>
      </c>
      <c r="I98" s="91">
        <f>+'[22]BS'!$C50</f>
        <v>1E-06</v>
      </c>
      <c r="J98" s="91">
        <f>'[16]BS'!D50</f>
        <v>1.631692</v>
      </c>
      <c r="K98" s="91">
        <f>'[21]BS'!$D50</f>
        <v>27.910604</v>
      </c>
      <c r="L98" s="91">
        <f>+'[22]BS'!$D50</f>
        <v>1.0572840000000001</v>
      </c>
      <c r="M98" s="91">
        <f>+'[22]BS'!$E50</f>
        <v>1.6430820000000002</v>
      </c>
    </row>
    <row r="99" spans="1:13" ht="12.75">
      <c r="A99" s="40" t="s">
        <v>125</v>
      </c>
      <c r="B99" s="91">
        <v>53.534</v>
      </c>
      <c r="C99" s="91">
        <v>91.936</v>
      </c>
      <c r="D99" s="91">
        <v>70.04637685</v>
      </c>
      <c r="E99" s="91">
        <f>'[18]BS_ing'!C51</f>
        <v>78.39877887000002</v>
      </c>
      <c r="F99" s="91">
        <v>116.43475745</v>
      </c>
      <c r="G99" s="91">
        <v>54.2586758</v>
      </c>
      <c r="H99" s="91">
        <f>'[18]BS_ing'!D51</f>
        <v>3.3433226400000002</v>
      </c>
      <c r="I99" s="91">
        <f>+'[22]BS'!$C51</f>
        <v>0</v>
      </c>
      <c r="J99" s="91">
        <f>'[16]BS'!D51</f>
        <v>44.28061052</v>
      </c>
      <c r="K99" s="91">
        <f>'[21]BS'!$D51</f>
        <v>92.76756157999999</v>
      </c>
      <c r="L99" s="91">
        <f>+'[22]BS'!$D51</f>
        <v>40.29467757</v>
      </c>
      <c r="M99" s="91">
        <f>+'[22]BS'!$E51</f>
        <v>3.4759772000000004</v>
      </c>
    </row>
    <row r="100" spans="1:13" ht="12.75">
      <c r="A100" s="72" t="s">
        <v>90</v>
      </c>
      <c r="B100" s="95">
        <v>1935.546</v>
      </c>
      <c r="C100" s="95">
        <v>2202.923</v>
      </c>
      <c r="D100" s="95">
        <v>2326.99888516</v>
      </c>
      <c r="E100" s="95">
        <f>'[18]BS_ing'!C52</f>
        <v>2203.6739829800003</v>
      </c>
      <c r="F100" s="95">
        <v>1951.54320328</v>
      </c>
      <c r="G100" s="95">
        <v>2241.7925</v>
      </c>
      <c r="H100" s="95">
        <f>'[18]BS_ing'!D52</f>
        <v>1911.7863315199997</v>
      </c>
      <c r="I100" s="95">
        <f>+'[22]BS'!$C52</f>
        <v>2272.3309402</v>
      </c>
      <c r="J100" s="95">
        <f>'[16]BS'!D52</f>
        <v>2341.75920623</v>
      </c>
      <c r="K100" s="95">
        <f>'[21]BS'!$D52</f>
        <v>2804.6351058899995</v>
      </c>
      <c r="L100" s="95">
        <f>+'[22]BS'!$D52</f>
        <v>2456.6613293100004</v>
      </c>
      <c r="M100" s="95">
        <f>+'[22]BS'!$E52</f>
        <v>2666.9136109</v>
      </c>
    </row>
    <row r="101" spans="1:13" ht="12.75">
      <c r="A101" s="72" t="s">
        <v>91</v>
      </c>
      <c r="B101" s="95">
        <v>3548.421</v>
      </c>
      <c r="C101" s="95">
        <v>3752.962</v>
      </c>
      <c r="D101" s="95">
        <v>3404.96808594</v>
      </c>
      <c r="E101" s="95">
        <f>'[18]BS_ing'!C53</f>
        <v>3205.1357613000005</v>
      </c>
      <c r="F101" s="95">
        <v>2956.05493116</v>
      </c>
      <c r="G101" s="95">
        <v>3259.9201</v>
      </c>
      <c r="H101" s="95">
        <f>'[18]BS_ing'!D53</f>
        <v>2917.29528184</v>
      </c>
      <c r="I101" s="95">
        <f>+'[22]BS'!$C53</f>
        <v>3308.15154591</v>
      </c>
      <c r="J101" s="95">
        <f>'[16]BS'!D53</f>
        <v>3385.9053651599997</v>
      </c>
      <c r="K101" s="95">
        <f>'[21]BS'!$D53</f>
        <v>3912.1239943299997</v>
      </c>
      <c r="L101" s="95">
        <f>+'[22]BS'!$D53</f>
        <v>3570.2826119900005</v>
      </c>
      <c r="M101" s="95">
        <f>+'[22]BS'!$E53</f>
        <v>4403.7877432099995</v>
      </c>
    </row>
    <row r="102" spans="1:13" ht="13.5" thickBot="1">
      <c r="A102" s="72" t="s">
        <v>92</v>
      </c>
      <c r="B102" s="95">
        <v>5934.272</v>
      </c>
      <c r="C102" s="95">
        <v>6267.626</v>
      </c>
      <c r="D102" s="95">
        <v>5410.97484554</v>
      </c>
      <c r="E102" s="95">
        <f>'[18]BS_ing'!C54</f>
        <v>5241.809645779998</v>
      </c>
      <c r="F102" s="95">
        <v>5136.203929089999</v>
      </c>
      <c r="G102" s="95">
        <v>5446.2519</v>
      </c>
      <c r="H102" s="95">
        <f>'[18]BS_ing'!D54</f>
        <v>5288.7202891299985</v>
      </c>
      <c r="I102" s="95">
        <f>+'[22]BS'!$C54</f>
        <v>5678.11303889</v>
      </c>
      <c r="J102" s="95">
        <f>'[16]BS'!D54</f>
        <v>5981.660744029997</v>
      </c>
      <c r="K102" s="95">
        <f>'[21]BS'!$D54</f>
        <v>6718.645467619999</v>
      </c>
      <c r="L102" s="95">
        <f>+'[22]BS'!$D54</f>
        <v>6378.2264913</v>
      </c>
      <c r="M102" s="95">
        <f>+'[22]BS'!$E54</f>
        <v>6622.607307029999</v>
      </c>
    </row>
    <row r="103" spans="1:13" ht="6" customHeight="1" thickTop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</sheetData>
  <hyperlinks>
    <hyperlink ref="A6" location="'Financial Statements'!A9:O42" display="Consolidated Income Statement"/>
    <hyperlink ref="A7" location="'Financial Statements'!A46:O103" display="Consolidated Balance Sheet"/>
    <hyperlink ref="J5" location="'Table of Contents'!A5" display="Table of Conten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C30"/>
  <sheetViews>
    <sheetView showGridLines="0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41.8515625" style="1" customWidth="1"/>
    <col min="2" max="2" width="37.140625" style="1" bestFit="1" customWidth="1"/>
    <col min="3" max="16384" width="9.140625" style="1" customWidth="1"/>
  </cols>
  <sheetData>
    <row r="1" ht="12.75"/>
    <row r="2" ht="12.75"/>
    <row r="3" ht="12.75"/>
    <row r="4" ht="12.75"/>
    <row r="5" ht="19.5" customHeight="1">
      <c r="A5" s="35" t="s">
        <v>26</v>
      </c>
    </row>
    <row r="6" ht="19.5" customHeight="1"/>
    <row r="7" spans="1:2" ht="19.5" customHeight="1">
      <c r="A7" s="34" t="s">
        <v>14</v>
      </c>
      <c r="B7" s="3"/>
    </row>
    <row r="8" spans="1:2" ht="19.5" customHeight="1">
      <c r="A8" s="34" t="s">
        <v>15</v>
      </c>
      <c r="B8" s="3"/>
    </row>
    <row r="9" spans="1:3" ht="19.5" customHeight="1">
      <c r="A9" s="4" t="s">
        <v>314</v>
      </c>
      <c r="C9" s="5"/>
    </row>
    <row r="10" spans="1:3" ht="19.5" customHeight="1">
      <c r="A10" s="4" t="s">
        <v>315</v>
      </c>
      <c r="C10" s="5"/>
    </row>
    <row r="11" spans="1:3" ht="19.5" customHeight="1">
      <c r="A11" s="4" t="s">
        <v>125</v>
      </c>
      <c r="C11" s="5"/>
    </row>
    <row r="12" spans="1:3" ht="19.5" customHeight="1">
      <c r="A12" s="4" t="s">
        <v>268</v>
      </c>
      <c r="C12" s="5"/>
    </row>
    <row r="13" spans="1:3" ht="19.5" customHeight="1">
      <c r="A13" s="4" t="s">
        <v>16</v>
      </c>
      <c r="C13" s="5"/>
    </row>
    <row r="14" spans="1:3" ht="19.5" customHeight="1">
      <c r="A14" s="4" t="s">
        <v>17</v>
      </c>
      <c r="C14" s="5"/>
    </row>
    <row r="15" spans="1:3" ht="19.5" customHeight="1">
      <c r="A15" s="34" t="s">
        <v>254</v>
      </c>
      <c r="B15" s="86"/>
      <c r="C15" s="5"/>
    </row>
    <row r="16" spans="1:2" ht="19.5" customHeight="1">
      <c r="A16" s="34" t="s">
        <v>18</v>
      </c>
      <c r="B16" s="3"/>
    </row>
    <row r="17" spans="1:3" ht="19.5" customHeight="1">
      <c r="A17" s="4" t="s">
        <v>19</v>
      </c>
      <c r="C17" s="5"/>
    </row>
    <row r="18" spans="1:3" ht="19.5" customHeight="1">
      <c r="A18" s="4" t="s">
        <v>20</v>
      </c>
      <c r="B18" s="86"/>
      <c r="C18" s="5"/>
    </row>
    <row r="19" spans="1:3" ht="19.5" customHeight="1">
      <c r="A19" s="4" t="s">
        <v>130</v>
      </c>
      <c r="B19" s="86"/>
      <c r="C19" s="5"/>
    </row>
    <row r="20" spans="1:3" ht="19.5" customHeight="1">
      <c r="A20" s="34" t="s">
        <v>213</v>
      </c>
      <c r="B20" s="86"/>
      <c r="C20" s="5"/>
    </row>
    <row r="21" spans="1:2" ht="19.5" customHeight="1">
      <c r="A21" s="34" t="s">
        <v>21</v>
      </c>
      <c r="B21" s="99"/>
    </row>
    <row r="22" spans="1:2" ht="19.5" customHeight="1">
      <c r="A22" s="34" t="s">
        <v>255</v>
      </c>
      <c r="B22" s="99"/>
    </row>
    <row r="23" spans="1:2" ht="19.5" customHeight="1">
      <c r="A23" s="34" t="s">
        <v>22</v>
      </c>
      <c r="B23" s="3"/>
    </row>
    <row r="24" spans="1:3" ht="19.5" customHeight="1">
      <c r="A24" s="4" t="s">
        <v>313</v>
      </c>
      <c r="C24" s="5"/>
    </row>
    <row r="25" spans="1:3" ht="19.5" customHeight="1">
      <c r="A25" s="4" t="s">
        <v>35</v>
      </c>
      <c r="C25" s="5"/>
    </row>
    <row r="26" spans="1:3" ht="19.5" customHeight="1">
      <c r="A26" s="34" t="s">
        <v>23</v>
      </c>
      <c r="C26" s="5"/>
    </row>
    <row r="27" spans="1:2" ht="19.5" customHeight="1">
      <c r="A27" s="4" t="s">
        <v>24</v>
      </c>
      <c r="B27" s="3"/>
    </row>
    <row r="28" spans="1:3" ht="19.5" customHeight="1">
      <c r="A28" s="4" t="s">
        <v>25</v>
      </c>
      <c r="C28" s="5"/>
    </row>
    <row r="29" ht="19.5" customHeight="1">
      <c r="C29" s="5"/>
    </row>
    <row r="30" ht="12.75">
      <c r="B30" s="3"/>
    </row>
  </sheetData>
  <hyperlinks>
    <hyperlink ref="A7" location="'key Figures'!A5" display="Key figures"/>
    <hyperlink ref="A8" location="'Financial Review'!A5" display="Financial Review"/>
    <hyperlink ref="A16" location="'Segment Review'!A5" display="Segment Review"/>
    <hyperlink ref="A21" location="'Major Holdings'!A8" display="Major Holdings"/>
    <hyperlink ref="A23" location="Reconciliation_1!A5" display="Reconciliation of reported and adjusted figures"/>
    <hyperlink ref="A26" location="'Financial Statements'!A5" display="Financial Statements"/>
    <hyperlink ref="A9" location="'Financial Review'!A18" display="Income statement"/>
    <hyperlink ref="A10" location="'Financial Review'!A63" display="Income statement items"/>
    <hyperlink ref="A13" location="'Financial Review'!A181" display="Capital Expenditures"/>
    <hyperlink ref="A14" location="'Financial Review'!A195" display="Balance Sheet"/>
    <hyperlink ref="A17" location="'Segment Review'!A10" display="Exploration and Production"/>
    <hyperlink ref="A18" location="'Segment Review'!A34" display="Refining and Marketing"/>
    <hyperlink ref="A19" location="'Segment Review'!A65" display="Gas &amp; Power"/>
    <hyperlink ref="A24" location="Reconciliation_1!A17" display="Adjusted operating profit by segment"/>
    <hyperlink ref="A25" location="'Reconciliation 2'!A14" display="Non recurrent items"/>
    <hyperlink ref="A27" location="'Financial Statements'!A9" display="Consolidated Income Statement"/>
    <hyperlink ref="A28" location="'Financial Statements'!A46" display="Consolidated Balance Sheet"/>
    <hyperlink ref="A15" location="Debt_detail!A5" display="Debt Detail"/>
    <hyperlink ref="A20" location="People!A5" display="People"/>
    <hyperlink ref="A22" location="'Major Holdings'!A39" display="Income from Associated Companies"/>
    <hyperlink ref="A12" location="'Financial Review'!A154" display="Cash Flow"/>
    <hyperlink ref="A11" location="'Financial Review'!A138" display="Cash Flow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88"/>
  <sheetViews>
    <sheetView showGridLines="0" view="pageBreakPreview" zoomScaleSheetLayoutView="100" workbookViewId="0" topLeftCell="A34">
      <pane xSplit="1" topLeftCell="B1" activePane="topRight" state="frozen"/>
      <selection pane="topLeft" activeCell="A1" sqref="A1"/>
      <selection pane="topRight" activeCell="A99" sqref="A99"/>
    </sheetView>
  </sheetViews>
  <sheetFormatPr defaultColWidth="9.140625" defaultRowHeight="12.75"/>
  <cols>
    <col min="1" max="1" width="48.140625" style="107" bestFit="1" customWidth="1"/>
    <col min="2" max="26" width="7.421875" style="107" customWidth="1"/>
    <col min="27" max="16384" width="9.140625" style="107" customWidth="1"/>
  </cols>
  <sheetData>
    <row r="1" spans="1:10" ht="12.75">
      <c r="A1" s="106"/>
      <c r="B1" s="106"/>
      <c r="C1" s="106"/>
      <c r="D1" s="106"/>
      <c r="E1" s="106"/>
      <c r="F1" s="106"/>
      <c r="G1" s="106"/>
      <c r="H1" s="106"/>
      <c r="I1" s="106"/>
      <c r="J1" s="106"/>
    </row>
    <row r="2" ht="12.75"/>
    <row r="3" ht="12.75"/>
    <row r="4" ht="12.75"/>
    <row r="5" spans="1:8" ht="12.75">
      <c r="A5" s="34" t="s">
        <v>27</v>
      </c>
      <c r="B5" s="108"/>
      <c r="C5" s="108"/>
      <c r="D5" s="108"/>
      <c r="E5" s="108"/>
      <c r="F5" s="108"/>
      <c r="G5" s="108"/>
      <c r="H5" s="108"/>
    </row>
    <row r="6" spans="1:11" ht="12.75">
      <c r="A6" s="8" t="s">
        <v>121</v>
      </c>
      <c r="B6" s="109"/>
      <c r="C6" s="109"/>
      <c r="D6" s="109"/>
      <c r="E6" s="109"/>
      <c r="F6" s="109"/>
      <c r="G6" s="109"/>
      <c r="H6" s="109"/>
      <c r="I6" s="110"/>
      <c r="J6" s="111" t="s">
        <v>26</v>
      </c>
      <c r="K6" s="112"/>
    </row>
    <row r="7" spans="1:8" ht="12.75">
      <c r="A7" s="8" t="s">
        <v>123</v>
      </c>
      <c r="B7" s="109"/>
      <c r="C7" s="109"/>
      <c r="D7" s="109"/>
      <c r="E7" s="109"/>
      <c r="F7" s="109"/>
      <c r="G7" s="109"/>
      <c r="H7" s="109"/>
    </row>
    <row r="8" spans="1:10" ht="12.75">
      <c r="A8" s="8" t="s">
        <v>28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ht="12.75">
      <c r="A9" s="8" t="s">
        <v>269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3:6" ht="12.75">
      <c r="C10" s="109"/>
      <c r="D10" s="109"/>
      <c r="E10" s="109"/>
      <c r="F10" s="109"/>
    </row>
    <row r="11" spans="3:6" ht="12.75">
      <c r="C11" s="109"/>
      <c r="D11" s="109"/>
      <c r="E11" s="109"/>
      <c r="F11" s="109"/>
    </row>
    <row r="12" spans="1:10" ht="12.75">
      <c r="A12" s="113" t="s">
        <v>121</v>
      </c>
      <c r="B12" s="113"/>
      <c r="C12" s="109"/>
      <c r="D12" s="109"/>
      <c r="E12" s="109"/>
      <c r="F12" s="109"/>
      <c r="G12" s="113"/>
      <c r="H12" s="113"/>
      <c r="I12" s="113"/>
      <c r="J12" s="113"/>
    </row>
    <row r="14" spans="1:15" ht="12.75">
      <c r="A14" s="47" t="s">
        <v>122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3.5" thickBot="1">
      <c r="A15" s="48"/>
      <c r="B15" s="44">
        <v>2005</v>
      </c>
      <c r="C15" s="44"/>
      <c r="D15" s="44">
        <v>2006</v>
      </c>
      <c r="E15" s="44"/>
      <c r="F15" s="44"/>
      <c r="G15" s="44"/>
      <c r="H15" s="44">
        <v>2007</v>
      </c>
      <c r="I15" s="44"/>
      <c r="J15" s="44"/>
      <c r="K15" s="44"/>
      <c r="L15" s="44">
        <v>2008</v>
      </c>
      <c r="M15" s="44"/>
      <c r="N15" s="44"/>
      <c r="O15" s="44"/>
    </row>
    <row r="16" spans="1:15" ht="14.25" thickBot="1" thickTop="1">
      <c r="A16" s="49"/>
      <c r="B16" s="45" t="s">
        <v>235</v>
      </c>
      <c r="C16" s="45" t="s">
        <v>169</v>
      </c>
      <c r="D16" s="45" t="s">
        <v>240</v>
      </c>
      <c r="E16" s="45" t="s">
        <v>237</v>
      </c>
      <c r="F16" s="45" t="s">
        <v>235</v>
      </c>
      <c r="G16" s="45" t="s">
        <v>169</v>
      </c>
      <c r="H16" s="45" t="s">
        <v>240</v>
      </c>
      <c r="I16" s="45" t="s">
        <v>237</v>
      </c>
      <c r="J16" s="45" t="s">
        <v>235</v>
      </c>
      <c r="K16" s="45" t="s">
        <v>169</v>
      </c>
      <c r="L16" s="45" t="s">
        <v>240</v>
      </c>
      <c r="M16" s="45" t="s">
        <v>237</v>
      </c>
      <c r="N16" s="45" t="s">
        <v>235</v>
      </c>
      <c r="O16" s="45" t="s">
        <v>169</v>
      </c>
    </row>
    <row r="17" spans="1:15" ht="13.5" thickTop="1">
      <c r="A17" s="39" t="s">
        <v>274</v>
      </c>
      <c r="B17" s="91">
        <v>2925.18885881</v>
      </c>
      <c r="C17" s="90">
        <v>3196.269347300001</v>
      </c>
      <c r="D17" s="90">
        <v>3025.9309208900004</v>
      </c>
      <c r="E17" s="90">
        <v>3104.4499711399994</v>
      </c>
      <c r="F17" s="90">
        <v>3262.8221091600003</v>
      </c>
      <c r="G17" s="90">
        <f>'[18]Operating_ing'!A6</f>
        <v>2796.0512325599993</v>
      </c>
      <c r="H17" s="90">
        <f>'[17]Operating'!$F$6</f>
        <v>2749.9768913599996</v>
      </c>
      <c r="I17" s="90">
        <f>'[16]Operating'!A6</f>
        <v>3135.4666149600002</v>
      </c>
      <c r="J17" s="90">
        <f>'[21]Operating'!$A$6</f>
        <v>3238.095688060001</v>
      </c>
      <c r="K17" s="90">
        <f>+'[22]Operating'!$A6</f>
        <v>3436.57280001</v>
      </c>
      <c r="L17" s="90">
        <f>'[17]Operating'!$G$6</f>
        <v>3492.8085770300004</v>
      </c>
      <c r="M17" s="90">
        <f>'[16]Operating'!B6</f>
        <v>4043.7404653899994</v>
      </c>
      <c r="N17" s="90">
        <f>'[21]Operating'!$B$6</f>
        <v>3970.05510744</v>
      </c>
      <c r="O17" s="90">
        <f>+'[22]Operating'!$B6</f>
        <v>3579.1792487700004</v>
      </c>
    </row>
    <row r="18" spans="1:15" ht="12.75">
      <c r="A18" s="40" t="s">
        <v>120</v>
      </c>
      <c r="B18" s="90">
        <v>390.8524830600001</v>
      </c>
      <c r="C18" s="90">
        <v>157.66419963999962</v>
      </c>
      <c r="D18" s="90">
        <v>226.7391419700001</v>
      </c>
      <c r="E18" s="90">
        <v>390.07079236000084</v>
      </c>
      <c r="F18" s="90">
        <v>531.8513616199991</v>
      </c>
      <c r="G18" s="90">
        <f>'[18]Operating_ing'!A7</f>
        <v>109.58572595999844</v>
      </c>
      <c r="H18" s="90">
        <f>'[17]Operating'!$F$7</f>
        <v>241.56899527000988</v>
      </c>
      <c r="I18" s="90">
        <f>'[16]Operating'!A7</f>
        <v>404.8236619499905</v>
      </c>
      <c r="J18" s="90">
        <f>'[21]Operating'!$A$7</f>
        <v>283.3252195200007</v>
      </c>
      <c r="K18" s="90">
        <f>+'[22]Operating'!$A7</f>
        <v>289.25508417999885</v>
      </c>
      <c r="L18" s="90">
        <f>'[17]Operating'!$G$7</f>
        <v>315.7373151000102</v>
      </c>
      <c r="M18" s="90">
        <f>'[16]Operating'!B7</f>
        <v>531.3683697899897</v>
      </c>
      <c r="N18" s="90">
        <f>'[21]Operating'!$B$7</f>
        <v>96.10299976010049</v>
      </c>
      <c r="O18" s="90">
        <f>+'[22]Operating'!$B7</f>
        <v>-556.9581545300007</v>
      </c>
    </row>
    <row r="19" spans="1:15" ht="12.75">
      <c r="A19" s="40" t="s">
        <v>167</v>
      </c>
      <c r="B19" s="90">
        <v>222.0311923906545</v>
      </c>
      <c r="C19" s="90">
        <v>221.9392638996915</v>
      </c>
      <c r="D19" s="90">
        <v>212.4398723300001</v>
      </c>
      <c r="E19" s="90">
        <v>203.92538403162553</v>
      </c>
      <c r="F19" s="90">
        <v>605.1178995683742</v>
      </c>
      <c r="G19" s="90">
        <f>'[18]Operating_ing'!A8</f>
        <v>240.35975410004232</v>
      </c>
      <c r="H19" s="90">
        <f>'[17]Operating'!$F$8</f>
        <v>228.41140163000986</v>
      </c>
      <c r="I19" s="90">
        <f>'[16]Operating'!A8</f>
        <v>276.39474376999044</v>
      </c>
      <c r="J19" s="90">
        <f>'[21]Operating'!$A$8</f>
        <v>216.1173532400007</v>
      </c>
      <c r="K19" s="90">
        <f>+'[22]Operating'!$A8</f>
        <v>174.7906806699988</v>
      </c>
      <c r="L19" s="90">
        <f>'[17]Operating'!$G$8</f>
        <v>233.1443625800102</v>
      </c>
      <c r="M19" s="90">
        <f>'[16]Operating'!B8</f>
        <v>210.8911654499898</v>
      </c>
      <c r="N19" s="90">
        <f>'[21]Operating'!$B$8</f>
        <v>280.18012405010046</v>
      </c>
      <c r="O19" s="90">
        <f>+'[22]Operating'!$B8</f>
        <v>241.5916208999993</v>
      </c>
    </row>
    <row r="20" spans="1:15" ht="12.75">
      <c r="A20" s="40" t="s">
        <v>245</v>
      </c>
      <c r="B20" s="92">
        <v>223.3004683380309</v>
      </c>
      <c r="C20" s="92">
        <v>221.79924761231493</v>
      </c>
      <c r="D20" s="92">
        <v>210.31246256000009</v>
      </c>
      <c r="E20" s="92">
        <v>195.40370495534583</v>
      </c>
      <c r="F20" s="92">
        <v>339.36698841465403</v>
      </c>
      <c r="G20" s="92">
        <f>'[18]Operating_ing'!A9</f>
        <v>230.46974641004223</v>
      </c>
      <c r="H20" s="92">
        <f>'[17]Operating'!$F$9</f>
        <v>226.02330353001</v>
      </c>
      <c r="I20" s="92">
        <f>'[16]Operating'!A9</f>
        <v>274.3842750199909</v>
      </c>
      <c r="J20" s="92">
        <f>'[21]Operating'!$A$9</f>
        <v>211.1685748500008</v>
      </c>
      <c r="K20" s="92">
        <f>+'[22]Operating'!$A9</f>
        <v>179.4692655899988</v>
      </c>
      <c r="L20" s="92">
        <f>'[17]Operating'!$G$9</f>
        <v>233.51685457001022</v>
      </c>
      <c r="M20" s="92">
        <f>'[16]Operating'!B9</f>
        <v>215.89079798999003</v>
      </c>
      <c r="N20" s="92">
        <f>'[21]Operating'!$B$9</f>
        <v>281.58785318009956</v>
      </c>
      <c r="O20" s="92">
        <f>+'[22]Operating'!$B9</f>
        <v>243.55726922999935</v>
      </c>
    </row>
    <row r="21" spans="1:15" ht="12.75">
      <c r="A21" s="40" t="s">
        <v>107</v>
      </c>
      <c r="B21" s="90">
        <v>331.9029548200001</v>
      </c>
      <c r="C21" s="90">
        <v>19.385228109999648</v>
      </c>
      <c r="D21" s="90">
        <v>158.59762947000013</v>
      </c>
      <c r="E21" s="90">
        <v>318.27243881000084</v>
      </c>
      <c r="F21" s="90">
        <v>458.0610524299992</v>
      </c>
      <c r="G21" s="90">
        <f>'[18]Operating_ing'!A10</f>
        <v>31.85921730999842</v>
      </c>
      <c r="H21" s="90">
        <f>'[17]Operating'!$F$10</f>
        <v>179.40461401000988</v>
      </c>
      <c r="I21" s="90">
        <f>'[16]Operating'!A10</f>
        <v>337.70551949999043</v>
      </c>
      <c r="J21" s="90">
        <f>'[21]Operating'!$A$10</f>
        <v>218.3125897900007</v>
      </c>
      <c r="K21" s="90">
        <f>+'[22]Operating'!$A10</f>
        <v>205.89358043999883</v>
      </c>
      <c r="L21" s="90">
        <f>'[17]Operating'!$G$10</f>
        <v>247.2663817600102</v>
      </c>
      <c r="M21" s="90">
        <f>'[16]Operating'!B10</f>
        <v>477.4875772999898</v>
      </c>
      <c r="N21" s="90">
        <f>'[21]Operating'!$B$10</f>
        <v>8.43985815010048</v>
      </c>
      <c r="O21" s="90">
        <f>+'[22]Operating'!$B10</f>
        <v>-628.4556800400006</v>
      </c>
    </row>
    <row r="22" spans="1:15" ht="12.75">
      <c r="A22" s="40" t="s">
        <v>275</v>
      </c>
      <c r="B22" s="90">
        <v>163.0816641506545</v>
      </c>
      <c r="C22" s="90">
        <v>83.6602923696915</v>
      </c>
      <c r="D22" s="90">
        <v>144.2983598300001</v>
      </c>
      <c r="E22" s="90">
        <v>132.12703048162552</v>
      </c>
      <c r="F22" s="90">
        <v>531.3275903783743</v>
      </c>
      <c r="G22" s="90">
        <f>'[18]Operating_ing'!A11</f>
        <v>162.6332454500423</v>
      </c>
      <c r="H22" s="90">
        <f>'[17]Operating'!$F$11</f>
        <v>166.2470203700099</v>
      </c>
      <c r="I22" s="90">
        <f>'[16]Operating'!A11</f>
        <v>209.27660131999045</v>
      </c>
      <c r="J22" s="90">
        <f>'[21]Operating'!$A$11</f>
        <v>151.1047235100007</v>
      </c>
      <c r="K22" s="90">
        <f>+'[22]Operating'!$A11</f>
        <v>91.42917692999879</v>
      </c>
      <c r="L22" s="90">
        <f>'[17]Operating'!$G$11</f>
        <v>164.67342924001022</v>
      </c>
      <c r="M22" s="90">
        <f>'[16]Operating'!B11</f>
        <v>157.0103729599898</v>
      </c>
      <c r="N22" s="90">
        <f>'[21]Operating'!$B$11</f>
        <v>192.51698244010046</v>
      </c>
      <c r="O22" s="90">
        <f>+'[22]Operating'!$B11</f>
        <v>170.0940953899993</v>
      </c>
    </row>
    <row r="23" spans="1:15" ht="12.75">
      <c r="A23" s="40" t="s">
        <v>287</v>
      </c>
      <c r="B23" s="92">
        <v>164.35094009803086</v>
      </c>
      <c r="C23" s="92">
        <v>116.62907608231495</v>
      </c>
      <c r="D23" s="92">
        <v>141.9505977000001</v>
      </c>
      <c r="E23" s="92">
        <v>123.82570376534582</v>
      </c>
      <c r="F23" s="92">
        <v>261.03667922465405</v>
      </c>
      <c r="G23" s="92">
        <f>'[18]Operating_ing'!A12</f>
        <v>157.8472489300422</v>
      </c>
      <c r="H23" s="92">
        <f>'[17]Operating'!$F$12</f>
        <v>164.63247970000998</v>
      </c>
      <c r="I23" s="92">
        <f>'[16]Operating'!A12</f>
        <v>214.30218020999092</v>
      </c>
      <c r="J23" s="92">
        <f>'[21]Operating'!$A$12</f>
        <v>146.78673991000076</v>
      </c>
      <c r="K23" s="92">
        <f>+'[22]Operating'!$A12</f>
        <v>94.69411977999879</v>
      </c>
      <c r="L23" s="92">
        <f>'[17]Operating'!$G$12</f>
        <v>168.84375644001022</v>
      </c>
      <c r="M23" s="92">
        <f>'[16]Operating'!B12</f>
        <v>147.54382290999004</v>
      </c>
      <c r="N23" s="92">
        <f>'[21]Operating'!$B$12</f>
        <v>198.38082712009953</v>
      </c>
      <c r="O23" s="92">
        <f>+'[22]Operating'!$B12</f>
        <v>178.56375933999934</v>
      </c>
    </row>
    <row r="24" spans="1:15" ht="12.75">
      <c r="A24" s="40" t="s">
        <v>276</v>
      </c>
      <c r="B24" s="90">
        <v>260.7358243200001</v>
      </c>
      <c r="C24" s="90">
        <v>25.39064780999964</v>
      </c>
      <c r="D24" s="90">
        <v>116.80494198000014</v>
      </c>
      <c r="E24" s="90">
        <v>236.95232908000082</v>
      </c>
      <c r="F24" s="90">
        <v>369.2690914399992</v>
      </c>
      <c r="G24" s="90">
        <f>'[18]Operating_ing'!A13</f>
        <v>31.747229319998432</v>
      </c>
      <c r="H24" s="90">
        <f>'[17]Operating'!$F$13</f>
        <v>142.60649570000987</v>
      </c>
      <c r="I24" s="90">
        <f>'[16]Operating'!A13</f>
        <v>258.40724327999044</v>
      </c>
      <c r="J24" s="90">
        <f>'[21]Operating'!$A$13</f>
        <v>188.0935112300007</v>
      </c>
      <c r="K24" s="90">
        <f>+'[22]Operating'!$A13</f>
        <v>133.85076882999886</v>
      </c>
      <c r="L24" s="90">
        <f>'[17]Operating'!$G$13</f>
        <v>175.2228756100102</v>
      </c>
      <c r="M24" s="90">
        <f>'[16]Operating'!B13</f>
        <v>348.83766487998975</v>
      </c>
      <c r="N24" s="90">
        <f>'[21]Operating'!$B$13</f>
        <v>-2.9859632998995154</v>
      </c>
      <c r="O24" s="90">
        <f>+'[22]Operating'!$B13</f>
        <v>-451.15741116000055</v>
      </c>
    </row>
    <row r="25" spans="1:15" ht="12.75">
      <c r="A25" s="40" t="s">
        <v>277</v>
      </c>
      <c r="B25" s="90">
        <f>133543.875680705/1000</f>
        <v>133.543875680705</v>
      </c>
      <c r="C25" s="90">
        <v>78.97938919167686</v>
      </c>
      <c r="D25" s="90">
        <v>93.23280948775009</v>
      </c>
      <c r="E25" s="90">
        <v>81.4217027038755</v>
      </c>
      <c r="F25" s="90">
        <v>441.7321045083743</v>
      </c>
      <c r="G25" s="90">
        <f>'[18]Operating_ing'!A14</f>
        <v>108.07718229004232</v>
      </c>
      <c r="H25" s="90">
        <f>'[17]Operating'!$F$14</f>
        <v>121.53509269000986</v>
      </c>
      <c r="I25" s="90">
        <f>'[16]Operating'!A14</f>
        <v>160.98434285999045</v>
      </c>
      <c r="J25" s="90">
        <f>'[21]Operating'!$A$14</f>
        <v>117.98245892000071</v>
      </c>
      <c r="K25" s="90">
        <f>+'[22]Operating'!$A14</f>
        <v>39.849806029998874</v>
      </c>
      <c r="L25" s="90">
        <f>'[17]Operating'!$G$14</f>
        <v>106.1265433200102</v>
      </c>
      <c r="M25" s="90">
        <f>'[16]Operating'!B14</f>
        <v>112.26964941998973</v>
      </c>
      <c r="N25" s="90">
        <f>'[21]Operating'!$B$14</f>
        <v>133.6295689901005</v>
      </c>
      <c r="O25" s="90">
        <f>+'[22]Operating'!$B14</f>
        <v>120.0282847699995</v>
      </c>
    </row>
    <row r="26" spans="1:15" ht="13.5" thickBot="1">
      <c r="A26" s="114" t="s">
        <v>288</v>
      </c>
      <c r="B26" s="92">
        <v>134.464151628081</v>
      </c>
      <c r="C26" s="92">
        <v>98.8911864043003</v>
      </c>
      <c r="D26" s="92">
        <v>91.2387926358751</v>
      </c>
      <c r="E26" s="92">
        <v>75.67096099947085</v>
      </c>
      <c r="F26" s="92">
        <v>207.04107037377904</v>
      </c>
      <c r="G26" s="92">
        <f>'[18]Operating_ing'!A15</f>
        <v>93.98454491874014</v>
      </c>
      <c r="H26" s="92">
        <f>'[17]Operating'!$F$15</f>
        <v>119.01995289810995</v>
      </c>
      <c r="I26" s="92">
        <f>'[16]Operating'!A15</f>
        <v>166.35721852941597</v>
      </c>
      <c r="J26" s="92">
        <f>'[21]Operating'!$A$15</f>
        <v>91.22904469620067</v>
      </c>
      <c r="K26" s="92">
        <f>+'[22]Operating'!$A15</f>
        <v>41.819352689823894</v>
      </c>
      <c r="L26" s="92">
        <f>'[17]Operating'!$G$15</f>
        <v>108.9638705200102</v>
      </c>
      <c r="M26" s="92">
        <f>'[16]Operating'!B15</f>
        <v>104.88635453999002</v>
      </c>
      <c r="N26" s="92">
        <f>'[21]Operating'!$B$15</f>
        <v>138.97294160169957</v>
      </c>
      <c r="O26" s="92">
        <f>+'[22]Operating'!$B15</f>
        <v>124.96045384135405</v>
      </c>
    </row>
    <row r="27" spans="1:15" ht="6" customHeight="1" thickTop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4.25">
      <c r="A29" s="148" t="s">
        <v>316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1" spans="1:10" ht="12.75">
      <c r="A31" s="113" t="s">
        <v>123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3" spans="1:15" ht="12.75">
      <c r="A33" s="47" t="s">
        <v>122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3.5" thickBot="1">
      <c r="A34" s="48"/>
      <c r="B34" s="44">
        <v>2005</v>
      </c>
      <c r="C34" s="44"/>
      <c r="D34" s="44">
        <v>2006</v>
      </c>
      <c r="E34" s="44"/>
      <c r="F34" s="44"/>
      <c r="G34" s="44"/>
      <c r="H34" s="44">
        <v>2007</v>
      </c>
      <c r="I34" s="44"/>
      <c r="J34" s="44"/>
      <c r="K34" s="44"/>
      <c r="L34" s="44">
        <v>2008</v>
      </c>
      <c r="M34" s="44"/>
      <c r="N34" s="44"/>
      <c r="O34" s="44"/>
    </row>
    <row r="35" spans="1:15" ht="14.25" thickBot="1" thickTop="1">
      <c r="A35" s="49"/>
      <c r="B35" s="45" t="s">
        <v>235</v>
      </c>
      <c r="C35" s="45" t="s">
        <v>169</v>
      </c>
      <c r="D35" s="45" t="s">
        <v>240</v>
      </c>
      <c r="E35" s="45" t="s">
        <v>237</v>
      </c>
      <c r="F35" s="45" t="s">
        <v>235</v>
      </c>
      <c r="G35" s="45" t="s">
        <v>169</v>
      </c>
      <c r="H35" s="45" t="s">
        <v>240</v>
      </c>
      <c r="I35" s="45" t="s">
        <v>237</v>
      </c>
      <c r="J35" s="45" t="s">
        <v>235</v>
      </c>
      <c r="K35" s="45" t="s">
        <v>169</v>
      </c>
      <c r="L35" s="45" t="s">
        <v>240</v>
      </c>
      <c r="M35" s="45" t="s">
        <v>237</v>
      </c>
      <c r="N35" s="45" t="s">
        <v>235</v>
      </c>
      <c r="O35" s="45" t="s">
        <v>169</v>
      </c>
    </row>
    <row r="36" spans="1:15" ht="13.5" thickTop="1">
      <c r="A36" s="40" t="s">
        <v>247</v>
      </c>
      <c r="B36" s="147" t="s">
        <v>243</v>
      </c>
      <c r="C36" s="147" t="s">
        <v>243</v>
      </c>
      <c r="D36" s="93">
        <f>AVERAGE('[16]ROT'!$D$14:$D$16)</f>
        <v>1.230377135218666</v>
      </c>
      <c r="E36" s="93">
        <f>AVERAGE('[16]ROT'!$D$17:$D$19)</f>
        <v>3.034251254697132</v>
      </c>
      <c r="F36" s="93">
        <f>AVERAGE('[16]ROT'!$D$20:$D$22)</f>
        <v>1.9367194323930494</v>
      </c>
      <c r="G36" s="93">
        <f>AVERAGE('[16]ROT'!$D$23:$D$25)</f>
        <v>0.18434051712106778</v>
      </c>
      <c r="H36" s="93">
        <f>AVERAGE('[16]ROT'!$D$26:$D$28)</f>
        <v>2.0009345225606734</v>
      </c>
      <c r="I36" s="93">
        <f>AVERAGE('[16]ROT'!$D$29:$D$31)</f>
        <v>4.98132556547479</v>
      </c>
      <c r="J36" s="93">
        <f>'[21]Operating'!$A$22</f>
        <v>2.173922453119932</v>
      </c>
      <c r="K36" s="93">
        <f>+'[22]Operating_ing'!$A22</f>
        <v>2.156915442164243</v>
      </c>
      <c r="L36" s="93">
        <f>AVERAGE('[16]ROT'!$D$38:$D$40)</f>
        <v>0.6204500770801462</v>
      </c>
      <c r="M36" s="93">
        <f>'[16]Operating'!B22</f>
        <v>2.6998154142162747</v>
      </c>
      <c r="N36" s="93">
        <f>'[21]Operating'!$B$22</f>
        <v>2.8403507812926647</v>
      </c>
      <c r="O36" s="93">
        <f>+'[22]Operating_ing'!$B22</f>
        <v>4.394635526667487</v>
      </c>
    </row>
    <row r="37" spans="1:15" ht="22.5">
      <c r="A37" s="143" t="s">
        <v>302</v>
      </c>
      <c r="B37" s="147" t="s">
        <v>243</v>
      </c>
      <c r="C37" s="147" t="s">
        <v>243</v>
      </c>
      <c r="D37" s="93">
        <f>AVERAGE('[16]ROT'!$E$14:$E$16)</f>
        <v>1.106831014231604</v>
      </c>
      <c r="E37" s="93">
        <f>AVERAGE('[16]ROT'!$E$17:$E$19)</f>
        <v>1.0569036289788778</v>
      </c>
      <c r="F37" s="93">
        <f>AVERAGE('[16]ROT'!$E$20:$E$22)</f>
        <v>1.9958304815601515</v>
      </c>
      <c r="G37" s="93">
        <f>AVERAGE('[16]ROT'!$E$23:$E$25)</f>
        <v>1.8651964185620429</v>
      </c>
      <c r="H37" s="93">
        <f>AVERAGE('[16]ROT'!$E$26:$E$28)</f>
        <v>2.4500518703736067</v>
      </c>
      <c r="I37" s="93">
        <f>AVERAGE('[16]ROT'!$E$29:$E$31)</f>
        <v>2.1022690856733415</v>
      </c>
      <c r="J37" s="93">
        <f>'[21]Operating'!$A$23</f>
        <v>-0.003816590246414157</v>
      </c>
      <c r="K37" s="93">
        <f>+'[22]Operating_ing'!$A23</f>
        <v>-0.9944683433581991</v>
      </c>
      <c r="L37" s="93">
        <f>AVERAGE('[16]ROT'!$E$38:$E$40)</f>
        <v>-2.2316050986419205</v>
      </c>
      <c r="M37" s="93">
        <f>'[16]Operating'!$B$23</f>
        <v>-1.7290382796517874</v>
      </c>
      <c r="N37" s="93">
        <f>'[21]Operating'!$B$23</f>
        <v>1.7854762584804862</v>
      </c>
      <c r="O37" s="93">
        <f>+'[22]Operating_ing'!$B23</f>
        <v>4.802316659480481</v>
      </c>
    </row>
    <row r="38" spans="1:15" ht="12.75">
      <c r="A38" s="40" t="s">
        <v>248</v>
      </c>
      <c r="B38" s="93">
        <v>6.94296875</v>
      </c>
      <c r="C38" s="93">
        <v>12.381451612903225</v>
      </c>
      <c r="D38" s="93">
        <v>7.666774193548387</v>
      </c>
      <c r="E38" s="93">
        <v>6.509841269841269</v>
      </c>
      <c r="F38" s="93">
        <v>6.112222222222221</v>
      </c>
      <c r="G38" s="93">
        <f>'[18]Operating_ing'!A24</f>
        <v>6.647777777777775</v>
      </c>
      <c r="H38" s="93">
        <f>'[17]Operating'!$F24</f>
        <v>7.193387096774193</v>
      </c>
      <c r="I38" s="93">
        <f>'[16]Operating'!$A$24</f>
        <v>7.5285714285714285</v>
      </c>
      <c r="J38" s="93">
        <f>'[21]Operating'!$A$24</f>
        <v>6.176349206349205</v>
      </c>
      <c r="K38" s="93">
        <f>+'[22]Operating_ing'!$A24</f>
        <v>6.977648387096774</v>
      </c>
      <c r="L38" s="93">
        <f>'[17]Operating'!$G24</f>
        <v>8.63655737704918</v>
      </c>
      <c r="M38" s="93">
        <f>'[16]Operating'!$B$24</f>
        <v>11.359843750000003</v>
      </c>
      <c r="N38" s="93">
        <f>'[21]Operating'!$B$24</f>
        <v>9.038906249999998</v>
      </c>
      <c r="O38" s="93">
        <f>+'[22]Operating_ing'!$B24</f>
        <v>6.404218750000003</v>
      </c>
    </row>
    <row r="39" spans="1:15" ht="12.75">
      <c r="A39" s="40" t="s">
        <v>335</v>
      </c>
      <c r="B39" s="93">
        <f>+AVERAGE('[23]Sheet1'!$C$186:$C$277)*10</f>
        <v>57.42815217391303</v>
      </c>
      <c r="C39" s="93">
        <f>+AVERAGE('[23]Sheet1'!$C$278:$C$369)*10</f>
        <v>59.517500000000005</v>
      </c>
      <c r="D39" s="93">
        <f>+AVERAGE('[23]Sheet1'!$C$370:$C$459)*10</f>
        <v>64.64000000000001</v>
      </c>
      <c r="E39" s="93">
        <f>+AVERAGE('[23]Sheet1'!$C$460:$C$550)*10</f>
        <v>48.74186813186812</v>
      </c>
      <c r="F39" s="93">
        <f>+AVERAGE('[23]Sheet1'!$C$551:$C$642)*10</f>
        <v>49.568260869565236</v>
      </c>
      <c r="G39" s="93">
        <f>+AVERAGE('[23]Sheet1'!$C$643:$C$734)*10</f>
        <v>38.84554347826085</v>
      </c>
      <c r="H39" s="93">
        <f>+AVERAGE('[23]Sheet1'!$C$735:$C$823)*10</f>
        <v>37.291348314606736</v>
      </c>
      <c r="I39" s="93">
        <f>+AVERAGE('[23]Sheet1'!$C$824:$C$914)*10</f>
        <v>35.6945054945055</v>
      </c>
      <c r="J39" s="93">
        <f>+AVERAGE('[23]Sheet1'!$C$915:$C$1006)*10</f>
        <v>36.52423913043479</v>
      </c>
      <c r="K39" s="93">
        <f>+'[22]Operating_ing'!$A25</f>
        <v>47.51184782608695</v>
      </c>
      <c r="L39" s="158">
        <f>+AVERAGE('[23]Sheet1'!$C$1099:$C$1189)*10</f>
        <v>65.85791208791206</v>
      </c>
      <c r="M39" s="158">
        <f>+AVERAGE('[23]Sheet1'!$C$1190:$C$1280)*10</f>
        <v>56.922857142857154</v>
      </c>
      <c r="N39" s="158">
        <f>+AVERAGE('[23]Sheet1'!$C$1281:$C$1372)*10</f>
        <v>70.41097826086956</v>
      </c>
      <c r="O39" s="93">
        <f>+'[22]Operating_ing'!$B25</f>
        <v>64.44663043478262</v>
      </c>
    </row>
    <row r="40" spans="1:15" ht="12.75">
      <c r="A40" s="40" t="s">
        <v>334</v>
      </c>
      <c r="B40" s="93">
        <v>61.63</v>
      </c>
      <c r="C40" s="93">
        <v>56.895966810966804</v>
      </c>
      <c r="D40" s="93">
        <v>61.7542132505176</v>
      </c>
      <c r="E40" s="93">
        <v>69.62062998405104</v>
      </c>
      <c r="F40" s="93">
        <v>69.4928053830228</v>
      </c>
      <c r="G40" s="93">
        <f>'[18]Operating_ing'!A25</f>
        <v>59.67809090909092</v>
      </c>
      <c r="H40" s="93">
        <f>'[17]Operating'!$F25</f>
        <v>57.751863636363645</v>
      </c>
      <c r="I40" s="93">
        <f>'[16]Operating'!$A$25</f>
        <v>68.7599632034632</v>
      </c>
      <c r="J40" s="93">
        <f>'[21]Operating'!$A$25</f>
        <v>74.8698465085639</v>
      </c>
      <c r="K40" s="93">
        <f>+'[22]Operating_ing'!$A26</f>
        <v>88.69454435660958</v>
      </c>
      <c r="L40" s="93">
        <f>'[17]Operating'!$G25</f>
        <v>96.89901839826841</v>
      </c>
      <c r="M40" s="93">
        <f>'[16]Operating'!$B$25</f>
        <v>121.37743867243864</v>
      </c>
      <c r="N40" s="93">
        <f>'[21]Operating'!$B$25</f>
        <v>114.78034882991403</v>
      </c>
      <c r="O40" s="93">
        <f>+'[22]Operating_ing'!$B26</f>
        <v>54.90757591442374</v>
      </c>
    </row>
    <row r="41" spans="1:15" ht="12.75">
      <c r="A41" s="40" t="s">
        <v>249</v>
      </c>
      <c r="B41" s="94">
        <v>1.21</v>
      </c>
      <c r="C41" s="94">
        <v>1.1883890625</v>
      </c>
      <c r="D41" s="94">
        <v>1.2023015384615383</v>
      </c>
      <c r="E41" s="94">
        <v>1.258243548387097</v>
      </c>
      <c r="F41" s="94">
        <v>1.2742969230769228</v>
      </c>
      <c r="G41" s="94">
        <f>'[18]Operating_ing'!A26</f>
        <v>1.2886936507936506</v>
      </c>
      <c r="H41" s="94">
        <f>'[17]Operating'!$F26</f>
        <v>1.3105859375</v>
      </c>
      <c r="I41" s="94">
        <f>'[16]Operating'!$A$26</f>
        <v>1.3481387096774193</v>
      </c>
      <c r="J41" s="94">
        <f>'[21]Operating'!$A$26</f>
        <v>1.3738292307692306</v>
      </c>
      <c r="K41" s="94">
        <f>+'[22]Operating_ing'!$A27</f>
        <v>1.4486078125</v>
      </c>
      <c r="L41" s="94">
        <f>'[17]Operating'!$G26</f>
        <v>1.4976</v>
      </c>
      <c r="M41" s="94">
        <f>'[16]Operating'!$B$26</f>
        <v>1.5622125</v>
      </c>
      <c r="N41" s="94">
        <f>'[21]Operating'!$B$26</f>
        <v>1.505022727272727</v>
      </c>
      <c r="O41" s="94">
        <f>+'[22]Operating_ing'!$B27</f>
        <v>1.3179515625000005</v>
      </c>
    </row>
    <row r="42" spans="1:15" ht="13.5" thickBot="1">
      <c r="A42" s="40" t="s">
        <v>250</v>
      </c>
      <c r="B42" s="93">
        <v>2.2</v>
      </c>
      <c r="C42" s="93">
        <v>2.458203125</v>
      </c>
      <c r="D42" s="93">
        <v>2.751846153846154</v>
      </c>
      <c r="E42" s="93">
        <v>2.685870967741935</v>
      </c>
      <c r="F42" s="93">
        <v>3.40823076923077</v>
      </c>
      <c r="G42" s="93">
        <f>'[18]Operating_ing'!A27</f>
        <v>3.717444444444444</v>
      </c>
      <c r="H42" s="93">
        <f>'[17]Operating'!$F27</f>
        <v>3.943421875000001</v>
      </c>
      <c r="I42" s="93">
        <f>'[16]Operating'!$A$27</f>
        <v>4.195435483870968</v>
      </c>
      <c r="J42" s="93">
        <f>'[21]Operating'!$A$27</f>
        <v>4.562646153846154</v>
      </c>
      <c r="K42" s="93">
        <f>+'[22]Operating_ing'!$A28</f>
        <v>4.698124999999999</v>
      </c>
      <c r="L42" s="93">
        <f>'[17]Operating'!$G27</f>
        <v>4.4804</v>
      </c>
      <c r="M42" s="93">
        <f>'[16]Operating'!$B$27</f>
        <v>4.924999999999997</v>
      </c>
      <c r="N42" s="93">
        <f>'[21]Operating'!$B$27</f>
        <v>5.175590909090911</v>
      </c>
      <c r="O42" s="93">
        <f>+'[22]Operating_ing'!$B28</f>
        <v>4.307234375</v>
      </c>
    </row>
    <row r="43" spans="1:15" ht="6" customHeight="1" thickTop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</row>
    <row r="44" s="113" customFormat="1" ht="14.25">
      <c r="A44" s="148" t="s">
        <v>317</v>
      </c>
    </row>
    <row r="45" s="113" customFormat="1" ht="14.25">
      <c r="A45" s="148" t="s">
        <v>318</v>
      </c>
    </row>
    <row r="46" s="113" customFormat="1" ht="14.25">
      <c r="A46" s="148" t="s">
        <v>337</v>
      </c>
    </row>
    <row r="47" s="113" customFormat="1" ht="14.25">
      <c r="A47" s="157" t="s">
        <v>338</v>
      </c>
    </row>
    <row r="48" s="113" customFormat="1" ht="14.25">
      <c r="A48" s="148" t="s">
        <v>339</v>
      </c>
    </row>
    <row r="49" s="113" customFormat="1" ht="12.75"/>
    <row r="50" spans="1:10" ht="12.75">
      <c r="A50" s="113" t="s">
        <v>161</v>
      </c>
      <c r="B50" s="113"/>
      <c r="C50" s="113"/>
      <c r="D50" s="113"/>
      <c r="E50" s="113"/>
      <c r="F50" s="113"/>
      <c r="G50" s="113"/>
      <c r="H50" s="113"/>
      <c r="I50" s="113"/>
      <c r="J50" s="113"/>
    </row>
    <row r="52" spans="1:15" ht="12.75">
      <c r="A52" s="47" t="s">
        <v>122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3.5" thickBot="1">
      <c r="A53" s="48"/>
      <c r="B53" s="44">
        <v>2005</v>
      </c>
      <c r="C53" s="44"/>
      <c r="D53" s="44">
        <v>2006</v>
      </c>
      <c r="E53" s="44"/>
      <c r="F53" s="44"/>
      <c r="G53" s="44"/>
      <c r="H53" s="44">
        <v>2007</v>
      </c>
      <c r="I53" s="44"/>
      <c r="J53" s="44"/>
      <c r="K53" s="44"/>
      <c r="L53" s="44">
        <v>2008</v>
      </c>
      <c r="M53" s="44"/>
      <c r="N53" s="44"/>
      <c r="O53" s="44"/>
    </row>
    <row r="54" spans="1:15" ht="14.25" thickBot="1" thickTop="1">
      <c r="A54" s="49"/>
      <c r="B54" s="45" t="s">
        <v>235</v>
      </c>
      <c r="C54" s="45" t="s">
        <v>169</v>
      </c>
      <c r="D54" s="45" t="s">
        <v>240</v>
      </c>
      <c r="E54" s="45" t="s">
        <v>237</v>
      </c>
      <c r="F54" s="45" t="s">
        <v>235</v>
      </c>
      <c r="G54" s="45" t="s">
        <v>169</v>
      </c>
      <c r="H54" s="45" t="s">
        <v>240</v>
      </c>
      <c r="I54" s="45" t="s">
        <v>237</v>
      </c>
      <c r="J54" s="45" t="s">
        <v>235</v>
      </c>
      <c r="K54" s="45" t="s">
        <v>169</v>
      </c>
      <c r="L54" s="45" t="s">
        <v>240</v>
      </c>
      <c r="M54" s="45" t="s">
        <v>237</v>
      </c>
      <c r="N54" s="45" t="s">
        <v>235</v>
      </c>
      <c r="O54" s="45" t="s">
        <v>169</v>
      </c>
    </row>
    <row r="55" spans="1:15" ht="13.5" thickTop="1">
      <c r="A55" s="40" t="s">
        <v>170</v>
      </c>
      <c r="B55" s="93">
        <v>4.926072717391305</v>
      </c>
      <c r="C55" s="93">
        <v>4.413245869565218</v>
      </c>
      <c r="D55" s="93">
        <v>5.187663</v>
      </c>
      <c r="E55" s="93">
        <v>6.521596813186814</v>
      </c>
      <c r="F55" s="93">
        <v>11.467629782608695</v>
      </c>
      <c r="G55" s="93">
        <f>'[18]Operating_ing'!A34</f>
        <v>14.598712173913043</v>
      </c>
      <c r="H55" s="93">
        <f>'[17]Operating'!$F34</f>
        <v>17.172376999999997</v>
      </c>
      <c r="I55" s="93">
        <f>'[16]Operating'!A34</f>
        <v>16.959735494505495</v>
      </c>
      <c r="J55" s="93">
        <f>'[21]Operating'!$A$34</f>
        <v>18.30737934782609</v>
      </c>
      <c r="K55" s="93">
        <f>+'[22]Operating'!$A35</f>
        <v>15.714980217391304</v>
      </c>
      <c r="L55" s="93">
        <f>'[17]Operating'!$G34</f>
        <v>13.771433076923076</v>
      </c>
      <c r="M55" s="93">
        <f>'[16]Operating'!B34</f>
        <v>15.543642857142858</v>
      </c>
      <c r="N55" s="93">
        <f>'[21]Operating'!$B$34</f>
        <v>15.475241739130436</v>
      </c>
      <c r="O55" s="93">
        <f>+'[22]Operating'!$B35</f>
        <v>15.503567282608696</v>
      </c>
    </row>
    <row r="56" spans="1:15" ht="12.75">
      <c r="A56" s="40" t="s">
        <v>270</v>
      </c>
      <c r="B56" s="93">
        <v>4.2570652173913</v>
      </c>
      <c r="C56" s="93">
        <v>3.486467391304348</v>
      </c>
      <c r="D56" s="93">
        <v>3.788748927777778</v>
      </c>
      <c r="E56" s="93">
        <v>4.609300886185244</v>
      </c>
      <c r="F56" s="93">
        <v>8.885467391304347</v>
      </c>
      <c r="G56" s="93">
        <f>'[18]Operating_ing'!A35</f>
        <v>11.604702804347825</v>
      </c>
      <c r="H56" s="93">
        <f>'[17]Operating'!$F35</f>
        <v>12.572226573033689</v>
      </c>
      <c r="I56" s="93">
        <f>'[16]Operating'!A35</f>
        <v>12.342304236701981</v>
      </c>
      <c r="J56" s="93">
        <f>'[21]Operating'!$A$35</f>
        <v>14.495714166813718</v>
      </c>
      <c r="K56" s="93">
        <f>+'[22]Operating'!$A36</f>
        <v>10.598446843911718</v>
      </c>
      <c r="L56" s="93">
        <f>'[17]Operating'!$G35</f>
        <v>9.860811058741993</v>
      </c>
      <c r="M56" s="93">
        <f>'[16]Operating'!B35</f>
        <v>11.302276403241247</v>
      </c>
      <c r="N56" s="93">
        <f>'[21]Operating'!$B$35</f>
        <v>9.114673913043477</v>
      </c>
      <c r="O56" s="93">
        <f>+'[22]Operating'!$B36</f>
        <v>9.676597826086956</v>
      </c>
    </row>
    <row r="57" spans="1:15" ht="12.75">
      <c r="A57" s="40" t="s">
        <v>160</v>
      </c>
      <c r="B57" s="93">
        <v>7.519973196646027</v>
      </c>
      <c r="C57" s="93">
        <v>7.765224949689055</v>
      </c>
      <c r="D57" s="93">
        <v>4.700029505874472</v>
      </c>
      <c r="E57" s="93">
        <v>5.755891095137193</v>
      </c>
      <c r="F57" s="93">
        <v>6.0366160966587215</v>
      </c>
      <c r="G57" s="93">
        <f>'[18]Operating_ing'!A36</f>
        <v>4.9772206288701115</v>
      </c>
      <c r="H57" s="93">
        <f>'[17]Operating'!$F36</f>
        <v>5.736141030228926</v>
      </c>
      <c r="I57" s="93">
        <f>'[16]Operating'!A36</f>
        <v>7.288241689122699</v>
      </c>
      <c r="J57" s="93">
        <f>'[21]Operating'!$A$36</f>
        <v>4.118822363700754</v>
      </c>
      <c r="K57" s="93">
        <f>+'[22]Operating'!$A37</f>
        <v>4.6146220690250805</v>
      </c>
      <c r="L57" s="93">
        <f>'[17]Operating'!$G36</f>
        <v>3.0457250432217813</v>
      </c>
      <c r="M57" s="93">
        <f>'[16]Operating'!B36</f>
        <v>3.999027187612924</v>
      </c>
      <c r="N57" s="93">
        <f>'[21]Operating'!$B$36</f>
        <v>5.370495985070898</v>
      </c>
      <c r="O57" s="93">
        <f>+'[22]Operating'!$B37</f>
        <v>5.758859839416356</v>
      </c>
    </row>
    <row r="58" spans="1:15" ht="12.75">
      <c r="A58" s="40" t="s">
        <v>152</v>
      </c>
      <c r="B58" s="93">
        <v>3.758263822570403</v>
      </c>
      <c r="C58" s="93">
        <v>3.6319951403178385</v>
      </c>
      <c r="D58" s="93">
        <v>3.5729575356969527</v>
      </c>
      <c r="E58" s="93">
        <v>3.823042464303047</v>
      </c>
      <c r="F58" s="93">
        <v>3.7845</v>
      </c>
      <c r="G58" s="93">
        <f>'[18]Operating_ing'!A37</f>
        <v>3.559000655840151</v>
      </c>
      <c r="H58" s="93">
        <f>'[17]Operating'!$F37</f>
        <v>3.41871530717</v>
      </c>
      <c r="I58" s="93">
        <f>'[16]Operating'!A37</f>
        <v>3.706461024999999</v>
      </c>
      <c r="J58" s="93">
        <f>'[21]Operating'!$A$37</f>
        <v>3.6123945510000004</v>
      </c>
      <c r="K58" s="93">
        <f>+'[22]Operating'!$A38</f>
        <v>3.0755513999999966</v>
      </c>
      <c r="L58" s="93">
        <f>'[17]Operating'!$G37</f>
        <v>3.452037713</v>
      </c>
      <c r="M58" s="93">
        <f>'[16]Operating'!B37</f>
        <v>3.5989802379999993</v>
      </c>
      <c r="N58" s="93">
        <f>'[21]Operating'!$B$37</f>
        <v>3.0467407940000006</v>
      </c>
      <c r="O58" s="93">
        <f>+'[22]Operating'!$B38</f>
        <v>3.013487892881118</v>
      </c>
    </row>
    <row r="59" spans="1:15" ht="12.75">
      <c r="A59" s="40" t="s">
        <v>171</v>
      </c>
      <c r="B59" s="93">
        <v>2.3239714908650004</v>
      </c>
      <c r="C59" s="93">
        <v>2.326601301152559</v>
      </c>
      <c r="D59" s="93">
        <v>2.325313040746999</v>
      </c>
      <c r="E59" s="93">
        <v>2.262632285061</v>
      </c>
      <c r="F59" s="93">
        <v>2.2382452594429996</v>
      </c>
      <c r="G59" s="93">
        <f>'[18]Operating_ing'!A38</f>
        <v>2.182432708208</v>
      </c>
      <c r="H59" s="93">
        <f>'[17]Operating'!$F38</f>
        <v>2.349400800916001</v>
      </c>
      <c r="I59" s="93">
        <f>'[16]Operating'!A38</f>
        <v>2.304941486104999</v>
      </c>
      <c r="J59" s="93">
        <f>'[21]Operating'!$A$38</f>
        <v>2.374156455795</v>
      </c>
      <c r="K59" s="93">
        <f>+'[22]Operating'!$A39</f>
        <v>2.3333919103650036</v>
      </c>
      <c r="L59" s="93">
        <f>'[17]Operating'!$G38</f>
        <v>2.3275989539180006</v>
      </c>
      <c r="M59" s="93">
        <f>'[16]Operating'!B38</f>
        <v>2.3027686003789984</v>
      </c>
      <c r="N59" s="93">
        <f>'[21]Operating'!$B$38</f>
        <v>2.231690606473051</v>
      </c>
      <c r="O59" s="93">
        <f>+'[22]Operating'!$B39</f>
        <v>2.7361155571039495</v>
      </c>
    </row>
    <row r="60" spans="1:15" ht="12.75">
      <c r="A60" s="40" t="s">
        <v>172</v>
      </c>
      <c r="B60" s="90">
        <v>1007.9927788095242</v>
      </c>
      <c r="C60" s="90">
        <v>1089.565012142857</v>
      </c>
      <c r="D60" s="90">
        <v>1183.9271111642863</v>
      </c>
      <c r="E60" s="90">
        <v>1039.5164489428537</v>
      </c>
      <c r="F60" s="90">
        <v>1377.308209285714</v>
      </c>
      <c r="G60" s="90">
        <f>'[18]Operating_ing'!A39</f>
        <v>995.5497603785716</v>
      </c>
      <c r="H60" s="90">
        <f>'[17]Operating'!$F39</f>
        <v>1110.7250402380937</v>
      </c>
      <c r="I60" s="90">
        <f>'[16]Operating'!A39</f>
        <v>1354.834596190481</v>
      </c>
      <c r="J60" s="90">
        <f>'[21]Operating'!$A$39</f>
        <v>1299.3453449999997</v>
      </c>
      <c r="K60" s="90">
        <f>+'[22]Operating'!$A40</f>
        <v>1612.4087048193041</v>
      </c>
      <c r="L60" s="90">
        <f>'[17]Operating'!$G39</f>
        <v>1471.0278378857124</v>
      </c>
      <c r="M60" s="90">
        <f>'[16]Operating'!B39</f>
        <v>1478.493219033358</v>
      </c>
      <c r="N60" s="90">
        <f>'[21]Operating'!$B$39</f>
        <v>1463.936087457144</v>
      </c>
      <c r="O60" s="90">
        <f>+'[22]Operating'!$B40</f>
        <v>1224.5361180573054</v>
      </c>
    </row>
    <row r="61" spans="1:15" ht="13.5" thickBot="1">
      <c r="A61" s="40" t="s">
        <v>246</v>
      </c>
      <c r="B61" s="90">
        <v>370</v>
      </c>
      <c r="C61" s="90">
        <v>231</v>
      </c>
      <c r="D61" s="90">
        <v>408</v>
      </c>
      <c r="E61" s="90">
        <v>369.444</v>
      </c>
      <c r="F61" s="90">
        <v>392</v>
      </c>
      <c r="G61" s="90">
        <f>'[18]Operating_ing'!A40</f>
        <v>392.2089118429769</v>
      </c>
      <c r="H61" s="90">
        <f>'[17]Operating'!$F40</f>
        <v>416.28121999999996</v>
      </c>
      <c r="I61" s="90">
        <f>'[16]Operating'!A40</f>
        <v>364.5729793408281</v>
      </c>
      <c r="J61" s="90">
        <f>'[21]Operating'!$A$40</f>
        <v>406.42880856137504</v>
      </c>
      <c r="K61" s="90">
        <f>+'[22]Operating'!$A41</f>
        <v>422.8838577722759</v>
      </c>
      <c r="L61" s="90">
        <f>'[17]Operating'!$G40</f>
        <v>397.8399508560521</v>
      </c>
      <c r="M61" s="90">
        <f>'[16]Operating'!B40</f>
        <v>376.4865482236739</v>
      </c>
      <c r="N61" s="90">
        <f>'[21]Operating'!$B$40</f>
        <v>413.8962566627539</v>
      </c>
      <c r="O61" s="90">
        <f>+'[22]Operating'!$B41</f>
        <v>359.92950264817705</v>
      </c>
    </row>
    <row r="62" spans="1:15" ht="6" customHeight="1" thickTop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4" ht="14.25">
      <c r="A64" s="148" t="s">
        <v>319</v>
      </c>
    </row>
    <row r="66" spans="1:6" ht="12.75">
      <c r="A66" s="113" t="s">
        <v>269</v>
      </c>
      <c r="B66" s="113"/>
      <c r="C66" s="113"/>
      <c r="D66" s="113"/>
      <c r="E66" s="113"/>
      <c r="F66" s="113"/>
    </row>
    <row r="68" spans="1:15" ht="12.75">
      <c r="A68" s="47" t="s">
        <v>122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3.5" thickBot="1">
      <c r="A69" s="48"/>
      <c r="B69" s="44">
        <v>2005</v>
      </c>
      <c r="C69" s="44"/>
      <c r="D69" s="44">
        <v>2006</v>
      </c>
      <c r="E69" s="44"/>
      <c r="F69" s="44"/>
      <c r="G69" s="44"/>
      <c r="H69" s="44">
        <v>2007</v>
      </c>
      <c r="I69" s="44"/>
      <c r="J69" s="44"/>
      <c r="K69" s="44"/>
      <c r="L69" s="44">
        <v>2008</v>
      </c>
      <c r="M69" s="44"/>
      <c r="N69" s="44"/>
      <c r="O69" s="44"/>
    </row>
    <row r="70" spans="1:15" ht="14.25" thickBot="1" thickTop="1">
      <c r="A70" s="49"/>
      <c r="B70" s="45" t="s">
        <v>235</v>
      </c>
      <c r="C70" s="45" t="s">
        <v>169</v>
      </c>
      <c r="D70" s="45" t="s">
        <v>240</v>
      </c>
      <c r="E70" s="45" t="s">
        <v>237</v>
      </c>
      <c r="F70" s="45" t="s">
        <v>235</v>
      </c>
      <c r="G70" s="45" t="s">
        <v>169</v>
      </c>
      <c r="H70" s="45" t="s">
        <v>240</v>
      </c>
      <c r="I70" s="45" t="s">
        <v>237</v>
      </c>
      <c r="J70" s="45" t="s">
        <v>235</v>
      </c>
      <c r="K70" s="45" t="s">
        <v>169</v>
      </c>
      <c r="L70" s="45" t="s">
        <v>240</v>
      </c>
      <c r="M70" s="45" t="s">
        <v>237</v>
      </c>
      <c r="N70" s="45" t="s">
        <v>235</v>
      </c>
      <c r="O70" s="45" t="s">
        <v>169</v>
      </c>
    </row>
    <row r="71" spans="1:15" ht="13.5" thickTop="1">
      <c r="A71" s="40" t="s">
        <v>336</v>
      </c>
      <c r="B71" s="93">
        <f>B40</f>
        <v>61.63</v>
      </c>
      <c r="C71" s="93">
        <f>C40</f>
        <v>56.895966810966804</v>
      </c>
      <c r="D71" s="93">
        <v>61.7542132505176</v>
      </c>
      <c r="E71" s="93">
        <v>69.62062998405104</v>
      </c>
      <c r="F71" s="93">
        <v>69.4928053830228</v>
      </c>
      <c r="G71" s="93">
        <f>'[18]Operating_ing'!A47</f>
        <v>59.67809090909092</v>
      </c>
      <c r="H71" s="93">
        <f>'[17]Operating'!$F47</f>
        <v>57.751863636363645</v>
      </c>
      <c r="I71" s="93">
        <f>'[16]Operating'!A47</f>
        <v>68.7599632034632</v>
      </c>
      <c r="J71" s="93">
        <f>'[21]Operating'!$A$47</f>
        <v>74.8698465085639</v>
      </c>
      <c r="K71" s="93">
        <f>+'[22]Operating_ing'!$A48</f>
        <v>88.69454435660958</v>
      </c>
      <c r="L71" s="93">
        <f>'[17]Operating'!$G47</f>
        <v>96.89901839826841</v>
      </c>
      <c r="M71" s="93">
        <f>'[16]Operating'!B47</f>
        <v>121.37743867243864</v>
      </c>
      <c r="N71" s="93">
        <f>'[21]Operating'!$B$47</f>
        <v>114.78034882991403</v>
      </c>
      <c r="O71" s="93">
        <f>+'[22]Operating_ing'!$B48</f>
        <v>54.90757591442374</v>
      </c>
    </row>
    <row r="72" spans="1:15" ht="12.75">
      <c r="A72" s="40" t="s">
        <v>256</v>
      </c>
      <c r="B72" s="93">
        <f>AVERAGE('[21]dia'!$H$131:$H$196)</f>
        <v>17.615211681458383</v>
      </c>
      <c r="C72" s="93">
        <f>AVERAGE('[21]dia'!$H$197:$H$261)</f>
        <v>17.77794519991882</v>
      </c>
      <c r="D72" s="93">
        <f>AVERAGE('[21]dia'!$H$262:$H$326)</f>
        <v>13.68997726811447</v>
      </c>
      <c r="E72" s="93">
        <f>AVERAGE('[21]dia'!$H$327:$H$391)</f>
        <v>15.865470468845142</v>
      </c>
      <c r="F72" s="93">
        <f>AVERAGE('[21]dia'!$H$392:$H$456)</f>
        <v>15.80641627765374</v>
      </c>
      <c r="G72" s="93">
        <f>AVERAGE('[21]dia'!$H$457:$H$521)</f>
        <v>14.989860564237873</v>
      </c>
      <c r="H72" s="93">
        <f>AVERAGE('[21]dia'!$H$522:$H$586)</f>
        <v>14.148735335904199</v>
      </c>
      <c r="I72" s="93">
        <f>AVERAGE('[21]dia'!$H$587:$H$651)</f>
        <v>14.664793992287395</v>
      </c>
      <c r="J72" s="93">
        <f>AVERAGE('[21]dia'!$H$652:$H$716)</f>
        <v>15.583093363101282</v>
      </c>
      <c r="K72" s="93">
        <f>+'[22]Operating_ing'!$A49</f>
        <v>20.459060925881506</v>
      </c>
      <c r="L72" s="93">
        <f>AVERAGE('[21]dia'!$H$783:$H$847)</f>
        <v>21.877062918611724</v>
      </c>
      <c r="M72" s="93">
        <f>AVERAGE('[21]dia'!$H$848:$H$912)</f>
        <v>35.270802922671</v>
      </c>
      <c r="N72" s="93">
        <f>'[21]Operating'!$B$48</f>
        <v>29.457374070520505</v>
      </c>
      <c r="O72" s="93">
        <f>+'[22]Operating_ing'!$B49</f>
        <v>25.39921703845846</v>
      </c>
    </row>
    <row r="73" spans="1:15" ht="12.75">
      <c r="A73" s="40" t="s">
        <v>257</v>
      </c>
      <c r="B73" s="93">
        <f>AVERAGE('[21]dia'!$I$131:$I$196)</f>
        <v>23.278540217478216</v>
      </c>
      <c r="C73" s="93">
        <f>AVERAGE('[21]dia'!$I$197:$I$261)</f>
        <v>14.166467627359447</v>
      </c>
      <c r="D73" s="93">
        <f>AVERAGE('[21]dia'!$I$262:$I$326)</f>
        <v>12.72336472498478</v>
      </c>
      <c r="E73" s="93">
        <f>AVERAGE('[21]dia'!$I$327:$I$391)</f>
        <v>23.990089912725793</v>
      </c>
      <c r="F73" s="93">
        <f>AVERAGE('[21]dia'!$I$392:$I$456)</f>
        <v>19.829655571341576</v>
      </c>
      <c r="G73" s="93">
        <f>AVERAGE('[21]dia'!$I$457:$I$521)</f>
        <v>9.991129084635684</v>
      </c>
      <c r="H73" s="93">
        <f>AVERAGE('[21]dia'!$I$522:$I$586)</f>
        <v>15.235603612746093</v>
      </c>
      <c r="I73" s="93">
        <f>AVERAGE('[21]dia'!$I$587:$I$651)</f>
        <v>28.813363101278668</v>
      </c>
      <c r="J73" s="93">
        <f>AVERAGE('[21]dia'!$I$652:$I$716)</f>
        <v>18.82644631621676</v>
      </c>
      <c r="K73" s="93">
        <f>+'[22]Operating_ing'!$A50</f>
        <v>15.09906252498601</v>
      </c>
      <c r="L73" s="93">
        <f>AVERAGE('[21]dia'!$I$783:$I$847)</f>
        <v>13.82753988228131</v>
      </c>
      <c r="M73" s="93">
        <f>AVERAGE('[21]dia'!$I$848:$I$912)</f>
        <v>17.19743170286178</v>
      </c>
      <c r="N73" s="93">
        <f>'[21]Operating'!$B$49</f>
        <v>16.243773686735423</v>
      </c>
      <c r="O73" s="93">
        <f>+'[22]Operating_ing'!$B50</f>
        <v>5.713990765171506</v>
      </c>
    </row>
    <row r="74" spans="1:15" ht="12.75">
      <c r="A74" s="40" t="s">
        <v>258</v>
      </c>
      <c r="B74" s="93">
        <f>AVERAGE('[21]dia'!$J$131:$J$196)</f>
        <v>-23.64118473654753</v>
      </c>
      <c r="C74" s="93">
        <f>AVERAGE('[21]dia'!$J$197:$J$261)</f>
        <v>-18.458862187943982</v>
      </c>
      <c r="D74" s="93">
        <f>AVERAGE('[21]dia'!$J$262:$J$326)</f>
        <v>-20.876696163994318</v>
      </c>
      <c r="E74" s="93">
        <f>AVERAGE('[21]dia'!$J$327:$J$391)</f>
        <v>-27.97510188755837</v>
      </c>
      <c r="F74" s="93">
        <f>AVERAGE('[21]dia'!$J$392:$J$456)</f>
        <v>-29.23011710980314</v>
      </c>
      <c r="G74" s="93">
        <f>AVERAGE('[21]dia'!$J$457:$J$521)</f>
        <v>-25.9206833773087</v>
      </c>
      <c r="H74" s="93">
        <f>AVERAGE('[21]dia'!$J$522:$J$586)</f>
        <v>-25.531343819768626</v>
      </c>
      <c r="I74" s="93">
        <f>AVERAGE('[21]dia'!$J$587:$J$651)</f>
        <v>-26.876711995128883</v>
      </c>
      <c r="J74" s="93">
        <f>AVERAGE('[21]dia'!$J$652:$J$716)</f>
        <v>-25.70775299370815</v>
      </c>
      <c r="K74" s="93">
        <f>+'[22]Operating_ing'!$A51</f>
        <v>-28.00829735348205</v>
      </c>
      <c r="L74" s="93">
        <f>AVERAGE('[21]dia'!$J$783:$J$847)</f>
        <v>-33.44006718084027</v>
      </c>
      <c r="M74" s="93">
        <f>AVERAGE('[21]dia'!$J$848:$J$912)</f>
        <v>-42.375330627156494</v>
      </c>
      <c r="N74" s="93">
        <f>'[21]Operating'!$B$50</f>
        <v>-31.592438034700557</v>
      </c>
      <c r="O74" s="93">
        <f>+'[22]Operating_ing'!$B51</f>
        <v>-15.064123490845132</v>
      </c>
    </row>
    <row r="75" spans="1:15" ht="12.75">
      <c r="A75" s="40" t="s">
        <v>247</v>
      </c>
      <c r="B75" s="147" t="str">
        <f>B36</f>
        <v>n.a.</v>
      </c>
      <c r="C75" s="147" t="str">
        <f>C36</f>
        <v>n.a.</v>
      </c>
      <c r="D75" s="93">
        <f aca="true" t="shared" si="0" ref="D75:N75">+D36</f>
        <v>1.230377135218666</v>
      </c>
      <c r="E75" s="93">
        <f t="shared" si="0"/>
        <v>3.034251254697132</v>
      </c>
      <c r="F75" s="93">
        <f t="shared" si="0"/>
        <v>1.9367194323930494</v>
      </c>
      <c r="G75" s="93">
        <f t="shared" si="0"/>
        <v>0.18434051712106778</v>
      </c>
      <c r="H75" s="93">
        <f t="shared" si="0"/>
        <v>2.0009345225606734</v>
      </c>
      <c r="I75" s="93">
        <f t="shared" si="0"/>
        <v>4.98132556547479</v>
      </c>
      <c r="J75" s="93">
        <f t="shared" si="0"/>
        <v>2.173922453119932</v>
      </c>
      <c r="K75" s="93">
        <f>+'[22]Operating_ing'!$A52</f>
        <v>2.156915442164243</v>
      </c>
      <c r="L75" s="93">
        <f t="shared" si="0"/>
        <v>0.6204500770801462</v>
      </c>
      <c r="M75" s="93">
        <f t="shared" si="0"/>
        <v>2.6998154142162747</v>
      </c>
      <c r="N75" s="93">
        <f t="shared" si="0"/>
        <v>2.8403507812926647</v>
      </c>
      <c r="O75" s="93">
        <f>+'[22]Operating_ing'!$B52</f>
        <v>4.394635526667487</v>
      </c>
    </row>
    <row r="76" spans="1:15" ht="12.75">
      <c r="A76" s="40" t="s">
        <v>259</v>
      </c>
      <c r="B76" s="147" t="s">
        <v>243</v>
      </c>
      <c r="C76" s="147" t="s">
        <v>243</v>
      </c>
      <c r="D76" s="93">
        <f>AVERAGE('[16]ROT'!$AF$16:$AF$18)</f>
        <v>-2.015934414498306</v>
      </c>
      <c r="E76" s="93">
        <f>AVERAGE('[16]ROT'!$AF$19:$AF$21)</f>
        <v>-2.3963956403840947</v>
      </c>
      <c r="F76" s="93">
        <f>AVERAGE('[16]ROT'!$AF$22:$AF$24)</f>
        <v>-3.299785965986782</v>
      </c>
      <c r="G76" s="93">
        <f>AVERAGE('[16]ROT'!$AF$25:$AF$27)</f>
        <v>-3.8294954733627864</v>
      </c>
      <c r="H76" s="93">
        <f>AVERAGE('[16]ROT'!$AF$28:$AF$30)</f>
        <v>-2.7421209870126653</v>
      </c>
      <c r="I76" s="93">
        <f>'[16]Operating'!A52</f>
        <v>-1.1313284457771668</v>
      </c>
      <c r="J76" s="93">
        <f>'[21]Operating'!$A$52</f>
        <v>-2.308933173058774</v>
      </c>
      <c r="K76" s="93">
        <f>+'[22]Operating_ing'!$A53</f>
        <v>-2.007011353197646</v>
      </c>
      <c r="L76" s="93">
        <f>AVERAGE('[16]ROT'!$AF$40:$AF$42)</f>
        <v>-4.022511752908828</v>
      </c>
      <c r="M76" s="93">
        <f>'[16]Operating'!B52</f>
        <v>-2.9066130775591854</v>
      </c>
      <c r="N76" s="93">
        <f>'[21]Operating'!$B$52</f>
        <v>-0.9398215816816191</v>
      </c>
      <c r="O76" s="93">
        <f>+'[22]Operating_ing'!$B53</f>
        <v>3.1213846689197915</v>
      </c>
    </row>
    <row r="77" spans="1:15" ht="12.75">
      <c r="A77" s="40" t="s">
        <v>260</v>
      </c>
      <c r="B77" s="93">
        <f>SUM('[14]Portugal'!$AA$66:$AC$66)/1000000</f>
        <v>2.9963003784633</v>
      </c>
      <c r="C77" s="93">
        <f>SUM('[14]Portugal'!$AD$66:$AF$66)/1000000</f>
        <v>2.83347420468523</v>
      </c>
      <c r="D77" s="93">
        <v>2.79781735280541</v>
      </c>
      <c r="E77" s="93">
        <v>2.82143262314293</v>
      </c>
      <c r="F77" s="93">
        <v>2.8475318649541097</v>
      </c>
      <c r="G77" s="93">
        <f>'[18]Operating_ing'!A53</f>
        <v>2.76679757454678</v>
      </c>
      <c r="H77" s="93">
        <f>'[17]Operating'!$F53</f>
        <v>2.67163819660324</v>
      </c>
      <c r="I77" s="93">
        <f>'[16]Operating'!A53</f>
        <v>2.73</v>
      </c>
      <c r="J77" s="93">
        <f>'[21]Operating'!$A$53</f>
        <v>2.823908</v>
      </c>
      <c r="K77" s="93">
        <f>+'[22]Operating_ing'!$A54</f>
        <v>2.80069322075206</v>
      </c>
      <c r="L77" s="93">
        <f>'[17]Operating'!$G53</f>
        <v>2.62977066605416</v>
      </c>
      <c r="M77" s="93">
        <f>'[16]Operating'!B53</f>
        <v>2.664</v>
      </c>
      <c r="N77" s="93">
        <f>'[21]Operating'!$B$53</f>
        <v>2.7265</v>
      </c>
      <c r="O77" s="93">
        <f>+'[22]Operating_ing'!$B54</f>
        <v>2.696517754738725</v>
      </c>
    </row>
    <row r="78" spans="1:15" ht="12.75">
      <c r="A78" s="40" t="s">
        <v>261</v>
      </c>
      <c r="B78" s="80" t="s">
        <v>243</v>
      </c>
      <c r="C78" s="80" t="s">
        <v>243</v>
      </c>
      <c r="D78" s="93">
        <v>13</v>
      </c>
      <c r="E78" s="93">
        <v>12.175181687910005</v>
      </c>
      <c r="F78" s="93">
        <v>12.78344286934</v>
      </c>
      <c r="G78" s="93">
        <f>'[18]Operating_ing'!A54</f>
        <v>12.87003539115</v>
      </c>
      <c r="H78" s="93">
        <f>'[17]Operating'!$F54</f>
        <v>12.89441947299</v>
      </c>
      <c r="I78" s="93">
        <f>'[16]Operating'!A54</f>
        <v>8.30905147817</v>
      </c>
      <c r="J78" s="93">
        <f>'[21]Operating'!$A$54</f>
        <v>13.10545916705</v>
      </c>
      <c r="K78" s="93">
        <f>+'[22]Operating_ing'!$A55</f>
        <v>13.363262000000018</v>
      </c>
      <c r="L78" s="93">
        <f>'[17]Operating'!$G54</f>
        <v>12.89166748</v>
      </c>
      <c r="M78" s="93">
        <f>'[16]Operating'!B54</f>
        <v>8.333692931016449</v>
      </c>
      <c r="N78" s="93">
        <f>'[21]Operating'!$B$54</f>
        <v>12.27720312790438</v>
      </c>
      <c r="O78" s="93">
        <f>+'[22]Operating_ing'!$B55</f>
        <v>12.48461375797908</v>
      </c>
    </row>
    <row r="79" spans="1:15" ht="13.5" thickBot="1">
      <c r="A79" s="40" t="s">
        <v>262</v>
      </c>
      <c r="B79" s="90">
        <f>SUM('Segment Review'!B87:B88)</f>
        <v>0</v>
      </c>
      <c r="C79" s="90">
        <f>SUM('Segment Review'!C87:C88)</f>
        <v>0</v>
      </c>
      <c r="D79" s="90">
        <v>1088.0690387833342</v>
      </c>
      <c r="E79" s="90">
        <v>956.0810432285678</v>
      </c>
      <c r="F79" s="90">
        <v>1064.7507838095237</v>
      </c>
      <c r="G79" s="90">
        <f>'[18]Operating_ing'!A55</f>
        <v>833.855157188096</v>
      </c>
      <c r="H79" s="90">
        <f>'[17]Operating'!$F55</f>
        <v>971.2808047619031</v>
      </c>
      <c r="I79" s="90">
        <f>'[16]Operating'!A55</f>
        <v>1057.5340902381004</v>
      </c>
      <c r="J79" s="90">
        <f>'[21]Operating'!$A$55</f>
        <v>1010.0720530952381</v>
      </c>
      <c r="K79" s="90">
        <f>+'[22]Operating_ing'!$A56</f>
        <v>1193.2580722002558</v>
      </c>
      <c r="L79" s="90">
        <f>'[17]Operating'!$G55</f>
        <v>1240.278463314284</v>
      </c>
      <c r="M79" s="90">
        <f>'[16]Operating'!B55</f>
        <v>1157.7150627142885</v>
      </c>
      <c r="N79" s="90">
        <f>'[21]Operating'!$B$55</f>
        <v>1184.8510338857168</v>
      </c>
      <c r="O79" s="90">
        <f>+'[22]Operating_ing'!$B56</f>
        <v>1034.3880497809528</v>
      </c>
    </row>
    <row r="80" spans="1:15" ht="6" customHeight="1" thickTop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</row>
    <row r="82" ht="14.25">
      <c r="A82" s="148" t="s">
        <v>317</v>
      </c>
    </row>
    <row r="83" ht="14.25">
      <c r="A83" s="148" t="s">
        <v>340</v>
      </c>
    </row>
    <row r="84" ht="14.25">
      <c r="A84" s="148" t="s">
        <v>332</v>
      </c>
    </row>
    <row r="85" ht="14.25">
      <c r="A85" s="148" t="s">
        <v>333</v>
      </c>
    </row>
    <row r="86" ht="14.25">
      <c r="A86" s="148" t="s">
        <v>320</v>
      </c>
    </row>
    <row r="87" ht="14.25">
      <c r="A87" s="148" t="s">
        <v>331</v>
      </c>
    </row>
    <row r="88" ht="14.25">
      <c r="A88" s="148" t="s">
        <v>321</v>
      </c>
    </row>
  </sheetData>
  <sheetProtection selectLockedCells="1"/>
  <hyperlinks>
    <hyperlink ref="A6" location="'key Figures'!A12:O29" display="Financial Data"/>
    <hyperlink ref="A7" location="'key Figures'!A31:O48" display="Key market indicators"/>
    <hyperlink ref="J6" location="'Table of Contents'!A5" display="Table of Contents"/>
    <hyperlink ref="A8" location="'key Figures'!A50:O64" display="Operating Data"/>
    <hyperlink ref="A9" location="'key Figures'!A66:O88" display="Market Indicators"/>
  </hyperlinks>
  <printOptions/>
  <pageMargins left="0.35433070866141736" right="0.35433070866141736" top="0.3937007874015748" bottom="0.3937007874015748" header="0.5511811023622047" footer="0.5118110236220472"/>
  <pageSetup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5:U216"/>
  <sheetViews>
    <sheetView showGridLines="0" tabSelected="1" view="pageBreakPreview" zoomScaleSheetLayoutView="100" workbookViewId="0" topLeftCell="A77">
      <pane xSplit="1" topLeftCell="B1" activePane="topRight" state="frozen"/>
      <selection pane="topLeft" activeCell="A1" sqref="A1"/>
      <selection pane="topRight" activeCell="D126" sqref="D126"/>
    </sheetView>
  </sheetViews>
  <sheetFormatPr defaultColWidth="9.140625" defaultRowHeight="12.75"/>
  <cols>
    <col min="1" max="1" width="33.28125" style="107" customWidth="1"/>
    <col min="2" max="15" width="8.7109375" style="107" customWidth="1"/>
    <col min="16" max="16" width="6.57421875" style="107" customWidth="1"/>
    <col min="17" max="17" width="7.140625" style="107" customWidth="1"/>
    <col min="18" max="18" width="12.421875" style="107" bestFit="1" customWidth="1"/>
    <col min="19" max="19" width="26.28125" style="107" bestFit="1" customWidth="1"/>
    <col min="20" max="22" width="10.421875" style="107" customWidth="1"/>
    <col min="23" max="24" width="17.7109375" style="107" customWidth="1"/>
    <col min="25" max="16384" width="9.140625" style="107" customWidth="1"/>
  </cols>
  <sheetData>
    <row r="1" ht="12.75"/>
    <row r="2" ht="12.75"/>
    <row r="3" ht="12.75"/>
    <row r="4" ht="12.75"/>
    <row r="5" spans="1:9" ht="12.75">
      <c r="A5" s="34" t="s">
        <v>15</v>
      </c>
      <c r="B5" s="108"/>
      <c r="C5" s="108"/>
      <c r="D5" s="108"/>
      <c r="E5" s="108"/>
      <c r="F5" s="108"/>
      <c r="I5" s="111" t="s">
        <v>26</v>
      </c>
    </row>
    <row r="6" spans="1:6" ht="12.75">
      <c r="A6" s="8" t="s">
        <v>314</v>
      </c>
      <c r="B6" s="118"/>
      <c r="C6" s="118"/>
      <c r="D6" s="118"/>
      <c r="E6" s="118"/>
      <c r="F6" s="118"/>
    </row>
    <row r="7" spans="1:6" ht="12.75">
      <c r="A7" s="8" t="s">
        <v>315</v>
      </c>
      <c r="B7" s="117"/>
      <c r="C7" s="117"/>
      <c r="D7" s="117"/>
      <c r="E7" s="117"/>
      <c r="F7" s="117"/>
    </row>
    <row r="8" spans="1:6" ht="12.75">
      <c r="A8" s="156" t="s">
        <v>30</v>
      </c>
      <c r="B8" s="119"/>
      <c r="C8" s="119"/>
      <c r="D8" s="119"/>
      <c r="E8" s="119"/>
      <c r="F8" s="119"/>
    </row>
    <row r="9" spans="1:5" ht="12.75">
      <c r="A9" s="156" t="s">
        <v>124</v>
      </c>
      <c r="B9" s="119"/>
      <c r="C9" s="119"/>
      <c r="D9" s="119"/>
      <c r="E9" s="119"/>
    </row>
    <row r="10" spans="1:5" ht="12.75">
      <c r="A10" s="156" t="s">
        <v>146</v>
      </c>
      <c r="B10" s="119"/>
      <c r="C10" s="119"/>
      <c r="D10" s="119"/>
      <c r="E10" s="119"/>
    </row>
    <row r="11" spans="1:5" ht="12.75">
      <c r="A11" s="156" t="s">
        <v>87</v>
      </c>
      <c r="B11" s="119"/>
      <c r="C11" s="119"/>
      <c r="D11" s="119"/>
      <c r="E11" s="119"/>
    </row>
    <row r="12" spans="1:5" ht="12.75">
      <c r="A12" s="156" t="s">
        <v>176</v>
      </c>
      <c r="B12" s="119"/>
      <c r="C12" s="119"/>
      <c r="D12" s="119"/>
      <c r="E12" s="119"/>
    </row>
    <row r="13" spans="1:6" ht="12.75">
      <c r="A13" s="156" t="s">
        <v>303</v>
      </c>
      <c r="B13" s="119"/>
      <c r="C13" s="119"/>
      <c r="D13" s="119"/>
      <c r="E13" s="119"/>
      <c r="F13" s="119"/>
    </row>
    <row r="14" spans="1:6" ht="12.75">
      <c r="A14" s="156" t="s">
        <v>268</v>
      </c>
      <c r="B14" s="119"/>
      <c r="C14" s="119"/>
      <c r="D14" s="119"/>
      <c r="E14" s="119"/>
      <c r="F14" s="119"/>
    </row>
    <row r="15" spans="1:6" ht="12.75">
      <c r="A15" s="8" t="s">
        <v>29</v>
      </c>
      <c r="B15" s="119"/>
      <c r="C15" s="119"/>
      <c r="D15" s="119"/>
      <c r="E15" s="119"/>
      <c r="F15" s="119"/>
    </row>
    <row r="16" spans="1:6" ht="12.75">
      <c r="A16" s="8" t="s">
        <v>17</v>
      </c>
      <c r="B16" s="117"/>
      <c r="C16" s="117"/>
      <c r="D16" s="117"/>
      <c r="E16" s="117"/>
      <c r="F16" s="117"/>
    </row>
    <row r="18" spans="1:6" ht="12.75">
      <c r="A18" s="113" t="s">
        <v>314</v>
      </c>
      <c r="B18" s="113"/>
      <c r="C18" s="113"/>
      <c r="D18" s="113"/>
      <c r="E18" s="113"/>
      <c r="F18" s="113"/>
    </row>
    <row r="19" spans="1:6" ht="12.75">
      <c r="A19" s="113"/>
      <c r="B19" s="113"/>
      <c r="C19" s="113"/>
      <c r="D19" s="113"/>
      <c r="E19" s="113"/>
      <c r="F19" s="113"/>
    </row>
    <row r="20" spans="1:15" ht="12.75">
      <c r="A20" s="47" t="s">
        <v>122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3.5" thickBot="1">
      <c r="A21" s="48"/>
      <c r="B21" s="44">
        <v>2005</v>
      </c>
      <c r="C21" s="44"/>
      <c r="D21" s="44">
        <v>2006</v>
      </c>
      <c r="E21" s="44"/>
      <c r="F21" s="44"/>
      <c r="G21" s="44"/>
      <c r="H21" s="44">
        <v>2007</v>
      </c>
      <c r="I21" s="44"/>
      <c r="J21" s="44"/>
      <c r="K21" s="44"/>
      <c r="L21" s="44">
        <v>2008</v>
      </c>
      <c r="M21" s="44"/>
      <c r="N21" s="44"/>
      <c r="O21" s="44"/>
    </row>
    <row r="22" spans="1:15" ht="14.25" thickBot="1" thickTop="1">
      <c r="A22" s="49"/>
      <c r="B22" s="45" t="s">
        <v>235</v>
      </c>
      <c r="C22" s="45" t="s">
        <v>169</v>
      </c>
      <c r="D22" s="45" t="s">
        <v>240</v>
      </c>
      <c r="E22" s="45" t="s">
        <v>237</v>
      </c>
      <c r="F22" s="45" t="s">
        <v>235</v>
      </c>
      <c r="G22" s="45" t="s">
        <v>169</v>
      </c>
      <c r="H22" s="45" t="s">
        <v>240</v>
      </c>
      <c r="I22" s="45" t="s">
        <v>237</v>
      </c>
      <c r="J22" s="45" t="s">
        <v>235</v>
      </c>
      <c r="K22" s="45" t="s">
        <v>169</v>
      </c>
      <c r="L22" s="45" t="s">
        <v>240</v>
      </c>
      <c r="M22" s="45" t="s">
        <v>237</v>
      </c>
      <c r="N22" s="45" t="s">
        <v>235</v>
      </c>
      <c r="O22" s="45"/>
    </row>
    <row r="23" spans="1:15" ht="13.5" thickTop="1">
      <c r="A23" s="39" t="s">
        <v>274</v>
      </c>
      <c r="B23" s="91">
        <v>2925.18885881</v>
      </c>
      <c r="C23" s="91">
        <v>3196.269347300001</v>
      </c>
      <c r="D23" s="91">
        <v>3025.9309208900004</v>
      </c>
      <c r="E23" s="91">
        <v>3104.4499711399994</v>
      </c>
      <c r="F23" s="91">
        <v>3262.8221091600003</v>
      </c>
      <c r="G23" s="91">
        <f>'[18]Operating_ing'!A63</f>
        <v>2796.0512325599993</v>
      </c>
      <c r="H23" s="91">
        <f>'[17]Operating'!$F63</f>
        <v>2749.9768913599996</v>
      </c>
      <c r="I23" s="91">
        <f>'[16]Operating'!A63</f>
        <v>3135.4666149600002</v>
      </c>
      <c r="J23" s="91">
        <f>'[21]Operating'!$A$63</f>
        <v>3238.095688060001</v>
      </c>
      <c r="K23" s="91">
        <f>+'[22]Operating_ing'!$A64</f>
        <v>3436.57280001</v>
      </c>
      <c r="L23" s="91">
        <f>'[17]Operating'!$G63</f>
        <v>3492.8085770300004</v>
      </c>
      <c r="M23" s="91">
        <f>'[16]Operating'!B63</f>
        <v>4043.7404653899994</v>
      </c>
      <c r="N23" s="91">
        <f>'[21]Operating'!$B$63</f>
        <v>3970.05510744</v>
      </c>
      <c r="O23" s="91">
        <f>+'[22]Operating_ing'!$B64</f>
        <v>3579.1792487700004</v>
      </c>
    </row>
    <row r="24" spans="1:15" ht="12.75">
      <c r="A24" s="40" t="s">
        <v>124</v>
      </c>
      <c r="B24" s="91">
        <v>-2545.8711119399995</v>
      </c>
      <c r="C24" s="91">
        <v>-3033.4632253900018</v>
      </c>
      <c r="D24" s="91">
        <v>-2805.2050521899996</v>
      </c>
      <c r="E24" s="91">
        <v>-2711.638586019999</v>
      </c>
      <c r="F24" s="91">
        <v>-3027.865708310001</v>
      </c>
      <c r="G24" s="91">
        <f>'[18]Operating_ing'!A64</f>
        <v>-2713.4844822000014</v>
      </c>
      <c r="H24" s="91">
        <f>'[17]Operating'!$F64</f>
        <v>-2520.4431680999896</v>
      </c>
      <c r="I24" s="91">
        <f>'[16]Operating'!A64</f>
        <v>-2744.8667254600095</v>
      </c>
      <c r="J24" s="91">
        <f>'[21]Operating'!$A$64</f>
        <v>-2978.5547154099995</v>
      </c>
      <c r="K24" s="91">
        <f>+'[22]Operating_ing'!$A65</f>
        <v>-3167.0081366100007</v>
      </c>
      <c r="L24" s="91">
        <f>'[17]Operating'!$G64</f>
        <v>-3192.63358885999</v>
      </c>
      <c r="M24" s="91">
        <f>'[16]Operating'!B64</f>
        <v>-3514.0761739200093</v>
      </c>
      <c r="N24" s="91">
        <f>'[21]Operating'!$B$64</f>
        <v>-3888.4175572499</v>
      </c>
      <c r="O24" s="91">
        <f>+'[22]Operating_ing'!$B65</f>
        <v>-4165.414690140001</v>
      </c>
    </row>
    <row r="25" spans="1:15" ht="12.75">
      <c r="A25" s="40" t="s">
        <v>153</v>
      </c>
      <c r="B25" s="91">
        <v>11.534736189999997</v>
      </c>
      <c r="C25" s="91">
        <v>-5.141922269999997</v>
      </c>
      <c r="D25" s="91">
        <v>6.01227327</v>
      </c>
      <c r="E25" s="91">
        <v>-2.7405927599999975</v>
      </c>
      <c r="F25" s="91">
        <v>296.89496077</v>
      </c>
      <c r="G25" s="91">
        <f>'[18]Operating_ing'!A65</f>
        <v>27.018975600000072</v>
      </c>
      <c r="H25" s="91">
        <f>'[17]Operating'!$F65</f>
        <v>12.035272010000002</v>
      </c>
      <c r="I25" s="91">
        <f>'[16]Operating'!A65</f>
        <v>14.223772449999997</v>
      </c>
      <c r="J25" s="91">
        <f>'[21]Operating'!$A$65</f>
        <v>23.78424687000001</v>
      </c>
      <c r="K25" s="91">
        <f>+'[22]Operating_ing'!$A66</f>
        <v>19.69042077999999</v>
      </c>
      <c r="L25" s="91">
        <f>'[17]Operating'!$G65</f>
        <v>15.562326929999998</v>
      </c>
      <c r="M25" s="91">
        <f>'[16]Operating'!B65</f>
        <v>1.7040783200000043</v>
      </c>
      <c r="N25" s="91">
        <f>'[21]Operating'!$B$65</f>
        <v>14.465449569999997</v>
      </c>
      <c r="O25" s="91">
        <f>+'[22]Operating_ing'!$B66</f>
        <v>29.27728684</v>
      </c>
    </row>
    <row r="26" spans="1:15" ht="12.75">
      <c r="A26" s="41" t="s">
        <v>120</v>
      </c>
      <c r="B26" s="95">
        <v>390.8524830600001</v>
      </c>
      <c r="C26" s="95">
        <v>157.66419963999962</v>
      </c>
      <c r="D26" s="95">
        <v>226.7391419700001</v>
      </c>
      <c r="E26" s="95">
        <v>390.07079236000084</v>
      </c>
      <c r="F26" s="95">
        <v>531.8513616199991</v>
      </c>
      <c r="G26" s="95">
        <f>'[18]Operating_ing'!A66</f>
        <v>109.58572595999844</v>
      </c>
      <c r="H26" s="95">
        <f>'[17]Operating'!$F66</f>
        <v>241.56899527000988</v>
      </c>
      <c r="I26" s="95">
        <f>'[16]Operating'!A66</f>
        <v>404.8236619499905</v>
      </c>
      <c r="J26" s="95">
        <f>'[21]Operating'!$A$66</f>
        <v>283.3252195200007</v>
      </c>
      <c r="K26" s="95">
        <f>+'[22]Operating_ing'!$A67</f>
        <v>289.25508417999885</v>
      </c>
      <c r="L26" s="95">
        <f>'[17]Operating'!$G66</f>
        <v>315.7373151000102</v>
      </c>
      <c r="M26" s="95">
        <f>'[16]Operating'!B66</f>
        <v>531.3683697899897</v>
      </c>
      <c r="N26" s="95">
        <f>'[21]Operating'!$B$66</f>
        <v>96.10299976010049</v>
      </c>
      <c r="O26" s="95">
        <f>+'[22]Operating_ing'!$B67</f>
        <v>-556.9581545300007</v>
      </c>
    </row>
    <row r="27" spans="1:15" ht="12.75">
      <c r="A27" s="40" t="s">
        <v>278</v>
      </c>
      <c r="B27" s="91">
        <v>-58.94952824000001</v>
      </c>
      <c r="C27" s="91">
        <v>-138.27897152999998</v>
      </c>
      <c r="D27" s="91">
        <v>-68.14151249999999</v>
      </c>
      <c r="E27" s="91">
        <v>-71.79835355</v>
      </c>
      <c r="F27" s="91">
        <v>-73.79030919</v>
      </c>
      <c r="G27" s="91">
        <f>'[18]Operating_ing'!A67</f>
        <v>-77.72650865000003</v>
      </c>
      <c r="H27" s="91">
        <f>'[17]Operating'!$F67</f>
        <v>-62.16438126</v>
      </c>
      <c r="I27" s="91">
        <f>'[16]Operating'!A67</f>
        <v>-67.11814245</v>
      </c>
      <c r="J27" s="91">
        <f>'[21]Operating'!$A$67</f>
        <v>-65.01262972999999</v>
      </c>
      <c r="K27" s="91">
        <f>+'[22]Operating_ing'!$A68</f>
        <v>-83.36150374</v>
      </c>
      <c r="L27" s="91">
        <f>'[17]Operating'!$G67</f>
        <v>-68.47093334</v>
      </c>
      <c r="M27" s="91">
        <f>'[16]Operating'!B67</f>
        <v>-53.88079248999999</v>
      </c>
      <c r="N27" s="91">
        <f>'[21]Operating'!$B$67</f>
        <v>-87.66314161000001</v>
      </c>
      <c r="O27" s="91">
        <f>+'[22]Operating_ing'!$B68</f>
        <v>-71.49752550999999</v>
      </c>
    </row>
    <row r="28" spans="1:15" ht="12.75">
      <c r="A28" s="41" t="s">
        <v>107</v>
      </c>
      <c r="B28" s="95">
        <v>331.9029548200001</v>
      </c>
      <c r="C28" s="95">
        <v>19.385228109999648</v>
      </c>
      <c r="D28" s="95">
        <v>158.59762947000013</v>
      </c>
      <c r="E28" s="95">
        <v>318.27243881000084</v>
      </c>
      <c r="F28" s="95">
        <v>458.0610524299992</v>
      </c>
      <c r="G28" s="95">
        <f>'[18]Operating_ing'!A68</f>
        <v>31.85921730999842</v>
      </c>
      <c r="H28" s="95">
        <f>'[17]Operating'!$F68</f>
        <v>179.40461401000988</v>
      </c>
      <c r="I28" s="95">
        <f>'[16]Operating'!A68</f>
        <v>337.70551949999043</v>
      </c>
      <c r="J28" s="95">
        <f>'[21]Operating'!$A$68</f>
        <v>218.3125897900007</v>
      </c>
      <c r="K28" s="95">
        <f>+'[22]Operating_ing'!$A69</f>
        <v>205.89358043999883</v>
      </c>
      <c r="L28" s="95">
        <f>'[17]Operating'!$G68</f>
        <v>247.2663817600102</v>
      </c>
      <c r="M28" s="95">
        <f>'[16]Operating'!B68</f>
        <v>477.4875772999898</v>
      </c>
      <c r="N28" s="95">
        <f>'[21]Operating'!$B$68</f>
        <v>8.43985815010048</v>
      </c>
      <c r="O28" s="95">
        <f>+'[22]Operating_ing'!$B69</f>
        <v>-628.4556800400006</v>
      </c>
    </row>
    <row r="29" spans="1:15" ht="12.75">
      <c r="A29" s="50" t="s">
        <v>279</v>
      </c>
      <c r="B29" s="91">
        <v>10.81794281</v>
      </c>
      <c r="C29" s="91">
        <v>17.304409</v>
      </c>
      <c r="D29" s="91">
        <v>14.42267029</v>
      </c>
      <c r="E29" s="91">
        <v>5.00387911</v>
      </c>
      <c r="F29" s="91">
        <v>10.19009948</v>
      </c>
      <c r="G29" s="91">
        <f>'[18]Operating_ing'!A69</f>
        <v>10.87831067</v>
      </c>
      <c r="H29" s="91">
        <f>'[17]Operating'!$F69</f>
        <v>19.0141022</v>
      </c>
      <c r="I29" s="91">
        <f>'[16]Operating'!A69</f>
        <v>11.96034463</v>
      </c>
      <c r="J29" s="91">
        <f>'[21]Operating'!$A$69</f>
        <v>15.457043879999997</v>
      </c>
      <c r="K29" s="91">
        <f>+'[22]Operating_ing'!$A70</f>
        <v>13.613397140000002</v>
      </c>
      <c r="L29" s="91">
        <f>'[17]Operating'!$G69</f>
        <v>11.86625525</v>
      </c>
      <c r="M29" s="91">
        <f>'[16]Operating'!B69</f>
        <v>10.19256072</v>
      </c>
      <c r="N29" s="91">
        <f>'[21]Operating'!$B$69</f>
        <v>11.149581500000004</v>
      </c>
      <c r="O29" s="91">
        <f>+'[22]Operating_ing'!$B70</f>
        <v>15.272754859999994</v>
      </c>
    </row>
    <row r="30" spans="1:15" ht="12.75">
      <c r="A30" s="40" t="s">
        <v>280</v>
      </c>
      <c r="B30" s="91">
        <v>0</v>
      </c>
      <c r="C30" s="91">
        <v>-0.57416158</v>
      </c>
      <c r="D30" s="91">
        <v>0.02282021</v>
      </c>
      <c r="E30" s="91">
        <v>0.11099394</v>
      </c>
      <c r="F30" s="91">
        <v>-20.066478089999997</v>
      </c>
      <c r="G30" s="91">
        <f>'[18]Operating_ing'!A70</f>
        <v>0.7732927099999979</v>
      </c>
      <c r="H30" s="91">
        <f>'[17]Operating'!$F70</f>
        <v>1.07525563</v>
      </c>
      <c r="I30" s="91">
        <f>'[16]Operating'!A70</f>
        <v>-0.12525198000000012</v>
      </c>
      <c r="J30" s="91">
        <f>'[21]Operating'!$A$70</f>
        <v>20.8205505</v>
      </c>
      <c r="K30" s="91">
        <f>+'[22]Operating_ing'!$A71</f>
        <v>-0.43179885999999895</v>
      </c>
      <c r="L30" s="91">
        <f>'[17]Operating'!$G70</f>
        <v>0</v>
      </c>
      <c r="M30" s="91">
        <f>'[16]Operating'!B70</f>
        <v>-0.08999612</v>
      </c>
      <c r="N30" s="91">
        <f>'[21]Operating'!$B$70</f>
        <v>-0.06170204</v>
      </c>
      <c r="O30" s="91">
        <f>+'[22]Operating_ing'!$B71</f>
        <v>0.20998317</v>
      </c>
    </row>
    <row r="31" spans="1:15" ht="12.75">
      <c r="A31" s="40" t="s">
        <v>281</v>
      </c>
      <c r="B31" s="91">
        <v>1.0701189900000028</v>
      </c>
      <c r="C31" s="91">
        <v>-15.874323380000002</v>
      </c>
      <c r="D31" s="91">
        <v>-7.610215350000001</v>
      </c>
      <c r="E31" s="91">
        <v>-11.790244489999997</v>
      </c>
      <c r="F31" s="91">
        <v>-10.272863250000006</v>
      </c>
      <c r="G31" s="91">
        <f>'[18]Operating_ing'!A71</f>
        <v>-0.10334688999999707</v>
      </c>
      <c r="H31" s="91">
        <f>'[17]Operating'!$F71</f>
        <v>-11.227167600000001</v>
      </c>
      <c r="I31" s="91">
        <f>'[16]Operating'!A71</f>
        <v>-8.219899499999999</v>
      </c>
      <c r="J31" s="91">
        <f>'[21]Operating'!$A$71</f>
        <v>-12.585743890000002</v>
      </c>
      <c r="K31" s="91">
        <f>+'[22]Operating_ing'!$A72</f>
        <v>-11.000107370000002</v>
      </c>
      <c r="L31" s="91">
        <f>'[17]Operating'!$G71</f>
        <v>-9.09456068</v>
      </c>
      <c r="M31" s="91">
        <f>'[16]Operating'!B71</f>
        <v>-4.46208961</v>
      </c>
      <c r="N31" s="91">
        <f>'[21]Operating'!$B$71</f>
        <v>-31.171712829999997</v>
      </c>
      <c r="O31" s="91">
        <f>+'[22]Operating_ing'!$B72</f>
        <v>-16.42397159</v>
      </c>
    </row>
    <row r="32" spans="1:15" ht="12.75" customHeight="1">
      <c r="A32" s="51" t="s">
        <v>282</v>
      </c>
      <c r="B32" s="91">
        <v>343.5890738100001</v>
      </c>
      <c r="C32" s="91">
        <v>20.241152149999646</v>
      </c>
      <c r="D32" s="91">
        <v>165.43290462000013</v>
      </c>
      <c r="E32" s="91">
        <v>311.59706737000084</v>
      </c>
      <c r="F32" s="91">
        <v>437.9118105699992</v>
      </c>
      <c r="G32" s="91">
        <f>'[18]Operating_ing'!A72</f>
        <v>43.40747379999842</v>
      </c>
      <c r="H32" s="91">
        <f>'[17]Operating'!$F72</f>
        <v>188.26680424000986</v>
      </c>
      <c r="I32" s="91">
        <f>'[16]Operating'!A72</f>
        <v>341.32071264999047</v>
      </c>
      <c r="J32" s="91">
        <f>'[21]Operating'!$A$72</f>
        <v>242.00444028000072</v>
      </c>
      <c r="K32" s="91">
        <f>+'[22]Operating_ing'!$A73</f>
        <v>208.07507134999884</v>
      </c>
      <c r="L32" s="91">
        <f>'[17]Operating'!$G72</f>
        <v>250.0380763300102</v>
      </c>
      <c r="M32" s="91">
        <f>'[16]Operating'!B72</f>
        <v>483.1280522899898</v>
      </c>
      <c r="N32" s="91">
        <f>'[21]Operating'!$B$72</f>
        <v>-11.643975219899513</v>
      </c>
      <c r="O32" s="91">
        <f>+'[22]Operating_ing'!$B73</f>
        <v>-629.3969136000005</v>
      </c>
    </row>
    <row r="33" spans="1:15" ht="12.75">
      <c r="A33" s="50" t="s">
        <v>125</v>
      </c>
      <c r="B33" s="91">
        <v>-82.033</v>
      </c>
      <c r="C33" s="91">
        <v>5.795358039999992</v>
      </c>
      <c r="D33" s="91">
        <v>-47.14541067</v>
      </c>
      <c r="E33" s="91">
        <v>-74.09664885</v>
      </c>
      <c r="F33" s="91">
        <v>-67.57004049000001</v>
      </c>
      <c r="G33" s="91">
        <f>'[18]Operating_ing'!A73</f>
        <v>-10.89561314999999</v>
      </c>
      <c r="H33" s="91">
        <f>'[17]Operating'!$F73</f>
        <v>-43.79115581</v>
      </c>
      <c r="I33" s="91">
        <f>'[16]Operating'!A73</f>
        <v>-81.88493794</v>
      </c>
      <c r="J33" s="91">
        <f>'[21]Operating'!$A$73</f>
        <v>-53.316910789999994</v>
      </c>
      <c r="K33" s="91">
        <f>+'[22]Operating_ing'!$A74</f>
        <v>-73.14757311999999</v>
      </c>
      <c r="L33" s="91">
        <f>'[17]Operating'!$G73</f>
        <v>-72.77763842</v>
      </c>
      <c r="M33" s="91">
        <f>'[16]Operating'!B73</f>
        <v>-133.55417957</v>
      </c>
      <c r="N33" s="91">
        <f>'[21]Operating'!$B$73</f>
        <v>9.362183669999999</v>
      </c>
      <c r="O33" s="91">
        <f>+'[22]Operating_ing'!$B74</f>
        <v>179.60269761</v>
      </c>
    </row>
    <row r="34" spans="1:15" ht="12.75">
      <c r="A34" s="50" t="s">
        <v>126</v>
      </c>
      <c r="B34" s="91">
        <v>-0.8202494899999997</v>
      </c>
      <c r="C34" s="91">
        <v>-0.6458623800000001</v>
      </c>
      <c r="D34" s="91">
        <v>-1.48255197</v>
      </c>
      <c r="E34" s="91">
        <v>-0.5480894399999999</v>
      </c>
      <c r="F34" s="91">
        <v>-1.07267864</v>
      </c>
      <c r="G34" s="91">
        <f>'[18]Operating_ing'!A74</f>
        <v>-0.7646313300000002</v>
      </c>
      <c r="H34" s="91">
        <f>'[17]Operating'!$F74</f>
        <v>-1.86915273</v>
      </c>
      <c r="I34" s="91">
        <f>'[16]Operating'!A74</f>
        <v>-1.0285314299999997</v>
      </c>
      <c r="J34" s="91">
        <f>'[21]Operating'!$A$74</f>
        <v>-0.5940182600000002</v>
      </c>
      <c r="K34" s="91">
        <f>+'[22]Operating_ing'!$A75</f>
        <v>-1.0767293999999996</v>
      </c>
      <c r="L34" s="91">
        <f>'[17]Operating'!$G74</f>
        <v>-2.0375623000000003</v>
      </c>
      <c r="M34" s="91">
        <f>'[16]Operating'!B74</f>
        <v>-0.7362078400000001</v>
      </c>
      <c r="N34" s="91">
        <f>'[21]Operating'!$B$74</f>
        <v>-0.70417175</v>
      </c>
      <c r="O34" s="91">
        <f>+'[22]Operating_ing'!$B75</f>
        <v>-1.36319517</v>
      </c>
    </row>
    <row r="35" spans="1:15" ht="13.5" thickBot="1">
      <c r="A35" s="40" t="s">
        <v>283</v>
      </c>
      <c r="B35" s="95">
        <v>260.7358243200001</v>
      </c>
      <c r="C35" s="95">
        <v>25.39064780999964</v>
      </c>
      <c r="D35" s="95">
        <v>116.80494198000014</v>
      </c>
      <c r="E35" s="95">
        <v>236.95232908000082</v>
      </c>
      <c r="F35" s="95">
        <v>369.2690914399992</v>
      </c>
      <c r="G35" s="95">
        <f>'[18]Operating_ing'!A75</f>
        <v>31.747229319998432</v>
      </c>
      <c r="H35" s="95">
        <f>'[17]Operating'!$F75</f>
        <v>142.60649570000987</v>
      </c>
      <c r="I35" s="95">
        <f>'[16]Operating'!A75</f>
        <v>258.40724327999044</v>
      </c>
      <c r="J35" s="95">
        <f>'[21]Operating'!$A$75</f>
        <v>188.0935112300007</v>
      </c>
      <c r="K35" s="95">
        <f>+'[22]Operating_ing'!$A76</f>
        <v>133.85076882999886</v>
      </c>
      <c r="L35" s="95">
        <f>'[17]Operating'!$G75</f>
        <v>175.2228756100102</v>
      </c>
      <c r="M35" s="95">
        <f>'[16]Operating'!B75</f>
        <v>348.83766487998975</v>
      </c>
      <c r="N35" s="95">
        <f>'[21]Operating'!$B$75</f>
        <v>-2.9859632998995154</v>
      </c>
      <c r="O35" s="95">
        <f>+'[22]Operating_ing'!$B76</f>
        <v>-451.15741116000055</v>
      </c>
    </row>
    <row r="36" spans="1:15" ht="6" customHeight="1" thickTop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1:15" ht="12.75" customHeight="1">
      <c r="A37" s="149" t="s">
        <v>276</v>
      </c>
      <c r="B37" s="95">
        <v>260.7358243200001</v>
      </c>
      <c r="C37" s="95">
        <v>25.39064780999964</v>
      </c>
      <c r="D37" s="95">
        <v>116.80494198000014</v>
      </c>
      <c r="E37" s="95">
        <v>236.95232908000082</v>
      </c>
      <c r="F37" s="95">
        <v>369.2690914399992</v>
      </c>
      <c r="G37" s="95">
        <f>'[18]Operating_ing'!A77</f>
        <v>31.747229319998432</v>
      </c>
      <c r="H37" s="95">
        <f>'[17]Operating'!$F77</f>
        <v>142.60649570000987</v>
      </c>
      <c r="I37" s="95">
        <f>'[16]Operating'!A77</f>
        <v>258.40724327999044</v>
      </c>
      <c r="J37" s="95">
        <f>'[21]Operating'!$A$77</f>
        <v>188.0935112300007</v>
      </c>
      <c r="K37" s="95">
        <f>+'[22]Operating_ing'!$A78</f>
        <v>133.85076882999886</v>
      </c>
      <c r="L37" s="95">
        <f>'[17]Operating'!$G77</f>
        <v>175.2228756100102</v>
      </c>
      <c r="M37" s="95">
        <f>'[16]Operating'!B77</f>
        <v>348.83766487998975</v>
      </c>
      <c r="N37" s="95">
        <f>'[21]Operating'!$B$77</f>
        <v>-2.9859632998995154</v>
      </c>
      <c r="O37" s="95">
        <f>+'[22]Operating_ing'!$B78</f>
        <v>-451.15741116000055</v>
      </c>
    </row>
    <row r="38" spans="1:15" ht="12.75">
      <c r="A38" s="50" t="s">
        <v>156</v>
      </c>
      <c r="B38" s="91">
        <v>-127.1919486392955</v>
      </c>
      <c r="C38" s="91">
        <v>53.58874138167722</v>
      </c>
      <c r="D38" s="91">
        <v>-23.57213249225005</v>
      </c>
      <c r="E38" s="91">
        <v>-155.53062637612533</v>
      </c>
      <c r="F38" s="91">
        <v>72.46301306837508</v>
      </c>
      <c r="G38" s="91">
        <f>'[18]Operating_ing'!A78</f>
        <v>76.32995297004389</v>
      </c>
      <c r="H38" s="91">
        <f>'[17]Operating'!$F78</f>
        <v>-21.07140301</v>
      </c>
      <c r="I38" s="91">
        <f>'[16]Operating'!A78</f>
        <v>-97.42290041999999</v>
      </c>
      <c r="J38" s="91">
        <f>'[21]Operating'!$A$78</f>
        <v>-70.11105231</v>
      </c>
      <c r="K38" s="91">
        <f>+'[22]Operating_ing'!$A79</f>
        <v>-94.00096279999998</v>
      </c>
      <c r="L38" s="91">
        <f>'[17]Operating'!$G78</f>
        <v>-69.09633229</v>
      </c>
      <c r="M38" s="91">
        <f>'[16]Operating'!B78</f>
        <v>-236.56801546000003</v>
      </c>
      <c r="N38" s="91">
        <f>'[21]Operating'!$B$78</f>
        <v>136.61553229</v>
      </c>
      <c r="O38" s="91">
        <f>+'[22]Operating_ing'!$B79</f>
        <v>571.1856959300001</v>
      </c>
    </row>
    <row r="39" spans="1:15" ht="12.75">
      <c r="A39" s="41" t="s">
        <v>277</v>
      </c>
      <c r="B39" s="95">
        <v>133.54387568070462</v>
      </c>
      <c r="C39" s="95">
        <v>78.97938919167686</v>
      </c>
      <c r="D39" s="95">
        <v>93.23280948775009</v>
      </c>
      <c r="E39" s="95">
        <v>81.4217027038755</v>
      </c>
      <c r="F39" s="95">
        <v>441.7321045083743</v>
      </c>
      <c r="G39" s="95">
        <f>'[18]Operating_ing'!A79</f>
        <v>108.07718229004232</v>
      </c>
      <c r="H39" s="95">
        <f>'[17]Operating'!$F79</f>
        <v>121.53509269000986</v>
      </c>
      <c r="I39" s="95">
        <f>'[16]Operating'!A79</f>
        <v>160.98434285999045</v>
      </c>
      <c r="J39" s="95">
        <f>'[21]Operating'!$A$79</f>
        <v>117.98245892000071</v>
      </c>
      <c r="K39" s="95">
        <f>+'[22]Operating_ing'!$A80</f>
        <v>39.849806029998874</v>
      </c>
      <c r="L39" s="95">
        <f>'[17]Operating'!$G79</f>
        <v>106.1265433200102</v>
      </c>
      <c r="M39" s="95">
        <f>'[16]Operating'!B79</f>
        <v>112.26964941998973</v>
      </c>
      <c r="N39" s="95">
        <f>'[21]Operating'!$B$79</f>
        <v>133.6295689901005</v>
      </c>
      <c r="O39" s="95">
        <f>+'[22]Operating_ing'!$B80</f>
        <v>120.0282847699995</v>
      </c>
    </row>
    <row r="40" spans="1:15" ht="12.75">
      <c r="A40" s="50" t="s">
        <v>35</v>
      </c>
      <c r="B40" s="91">
        <v>0.920275947376382</v>
      </c>
      <c r="C40" s="91">
        <v>19.911797212623437</v>
      </c>
      <c r="D40" s="91">
        <v>-1.9940168518749852</v>
      </c>
      <c r="E40" s="91">
        <v>-5.750741704404645</v>
      </c>
      <c r="F40" s="91">
        <v>-234.69103413459524</v>
      </c>
      <c r="G40" s="91">
        <f>'[18]Operating_ing'!A80</f>
        <v>-14.092637371302175</v>
      </c>
      <c r="H40" s="91">
        <f>'[17]Operating'!$F80</f>
        <v>-2.5151397918999137</v>
      </c>
      <c r="I40" s="91">
        <f>'[16]Operating'!A80</f>
        <v>5.372875669425528</v>
      </c>
      <c r="J40" s="91">
        <f>'[21]Operating'!$A$80</f>
        <v>-26.753414223800036</v>
      </c>
      <c r="K40" s="91">
        <f>+'[22]Operating_ing'!$A81</f>
        <v>1.9695466598250204</v>
      </c>
      <c r="L40" s="91">
        <f>'[17]Operating'!$G80</f>
        <v>2.8373272</v>
      </c>
      <c r="M40" s="91">
        <f>'[16]Operating'!B80</f>
        <v>-7.383294879999711</v>
      </c>
      <c r="N40" s="91">
        <f>'[21]Operating'!$B$80</f>
        <v>5.343372611599072</v>
      </c>
      <c r="O40" s="91">
        <f>+'[22]Operating_ing'!$B81</f>
        <v>4.932169071354554</v>
      </c>
    </row>
    <row r="41" spans="1:15" ht="13.5" thickBot="1">
      <c r="A41" s="41" t="s">
        <v>284</v>
      </c>
      <c r="B41" s="95">
        <v>134.464151628081</v>
      </c>
      <c r="C41" s="95">
        <v>98.8911864043003</v>
      </c>
      <c r="D41" s="95">
        <v>91.2387926358751</v>
      </c>
      <c r="E41" s="95">
        <v>75.67096099947085</v>
      </c>
      <c r="F41" s="95">
        <v>207.04107037377904</v>
      </c>
      <c r="G41" s="95">
        <f>'[18]Operating_ing'!A81</f>
        <v>93.98454491874014</v>
      </c>
      <c r="H41" s="95">
        <f>'[17]Operating'!$F81</f>
        <v>119.01995289810995</v>
      </c>
      <c r="I41" s="95">
        <f>'[16]Operating'!A81</f>
        <v>166.35721852941597</v>
      </c>
      <c r="J41" s="95">
        <f>'[21]Operating'!$A$81</f>
        <v>91.22904469620067</v>
      </c>
      <c r="K41" s="95">
        <f>+'[22]Operating_ing'!$A82</f>
        <v>41.819352689823894</v>
      </c>
      <c r="L41" s="95">
        <f>'[17]Operating'!$G81</f>
        <v>108.9638705200102</v>
      </c>
      <c r="M41" s="95">
        <f>'[16]Operating'!B81</f>
        <v>104.88635453999002</v>
      </c>
      <c r="N41" s="95">
        <f>'[21]Operating'!$B$81</f>
        <v>138.97294160169957</v>
      </c>
      <c r="O41" s="95">
        <f>+'[22]Operating_ing'!$B82</f>
        <v>124.96045384135405</v>
      </c>
    </row>
    <row r="42" spans="1:15" ht="6" customHeight="1" thickTop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7:17" ht="12.75"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6" ht="12.75">
      <c r="A44" s="113"/>
      <c r="B44" s="113"/>
      <c r="C44" s="113"/>
      <c r="D44" s="113"/>
      <c r="E44" s="113"/>
      <c r="F44" s="113"/>
    </row>
    <row r="46" spans="1:15" ht="12.75">
      <c r="A46" s="47" t="s">
        <v>122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3.5" thickBot="1">
      <c r="A47" s="48"/>
      <c r="B47" s="44">
        <v>2005</v>
      </c>
      <c r="C47" s="44"/>
      <c r="D47" s="44">
        <v>2006</v>
      </c>
      <c r="E47" s="44"/>
      <c r="F47" s="44"/>
      <c r="G47" s="44"/>
      <c r="H47" s="44">
        <v>2007</v>
      </c>
      <c r="I47" s="44"/>
      <c r="J47" s="44"/>
      <c r="K47" s="44"/>
      <c r="L47" s="44">
        <v>2008</v>
      </c>
      <c r="M47" s="44"/>
      <c r="N47" s="44"/>
      <c r="O47" s="44"/>
    </row>
    <row r="48" spans="1:15" ht="14.25" thickBot="1" thickTop="1">
      <c r="A48" s="49"/>
      <c r="B48" s="45" t="s">
        <v>235</v>
      </c>
      <c r="C48" s="45" t="s">
        <v>169</v>
      </c>
      <c r="D48" s="45" t="s">
        <v>240</v>
      </c>
      <c r="E48" s="45" t="s">
        <v>237</v>
      </c>
      <c r="F48" s="45" t="s">
        <v>235</v>
      </c>
      <c r="G48" s="45" t="s">
        <v>169</v>
      </c>
      <c r="H48" s="45" t="s">
        <v>240</v>
      </c>
      <c r="I48" s="45" t="s">
        <v>237</v>
      </c>
      <c r="J48" s="45" t="s">
        <v>235</v>
      </c>
      <c r="K48" s="45" t="s">
        <v>169</v>
      </c>
      <c r="L48" s="45" t="s">
        <v>240</v>
      </c>
      <c r="M48" s="45" t="s">
        <v>237</v>
      </c>
      <c r="N48" s="45" t="s">
        <v>235</v>
      </c>
      <c r="O48" s="45" t="s">
        <v>169</v>
      </c>
    </row>
    <row r="49" spans="1:15" ht="13.5" thickTop="1">
      <c r="A49" s="39" t="s">
        <v>128</v>
      </c>
      <c r="B49" s="91">
        <v>26.64400454999999</v>
      </c>
      <c r="C49" s="91">
        <v>-18.829316979999998</v>
      </c>
      <c r="D49" s="91">
        <v>-4.384779089999999</v>
      </c>
      <c r="E49" s="91">
        <v>6.445098369999997</v>
      </c>
      <c r="F49" s="91">
        <v>33.71665194000009</v>
      </c>
      <c r="G49" s="91">
        <f>'[18]Operating_ing'!A89</f>
        <v>27.371599049999926</v>
      </c>
      <c r="H49" s="91">
        <f>'[17]Operating'!$F89</f>
        <v>31.244687540000005</v>
      </c>
      <c r="I49" s="91">
        <f>'[16]Operating'!A89</f>
        <v>39.479886170000015</v>
      </c>
      <c r="J49" s="91">
        <f>'[21]Operating'!$A$89</f>
        <v>47.6856123099999</v>
      </c>
      <c r="K49" s="91">
        <f>+'[22]Operating_ing'!$A90</f>
        <v>27.63126597000007</v>
      </c>
      <c r="L49" s="91">
        <f>'[17]Operating'!$G89</f>
        <v>39.10864031000011</v>
      </c>
      <c r="M49" s="91">
        <f>'[16]Operating'!B89</f>
        <v>45.42737501000022</v>
      </c>
      <c r="N49" s="91">
        <f>'[21]Operating'!$B$89</f>
        <v>28.700991569999797</v>
      </c>
      <c r="O49" s="91">
        <f>+'[22]Operating_ing'!$B90</f>
        <v>8.954546650000019</v>
      </c>
    </row>
    <row r="50" spans="1:15" ht="12.75">
      <c r="A50" s="40" t="s">
        <v>129</v>
      </c>
      <c r="B50" s="91">
        <v>247.28492485000004</v>
      </c>
      <c r="C50" s="91">
        <v>-31.392558370001424</v>
      </c>
      <c r="D50" s="91">
        <v>85.96581669000054</v>
      </c>
      <c r="E50" s="91">
        <v>258.95625736999887</v>
      </c>
      <c r="F50" s="91">
        <v>83.60087119999912</v>
      </c>
      <c r="G50" s="91">
        <f>'[18]Operating_ing'!A90</f>
        <v>-61.278873689997205</v>
      </c>
      <c r="H50" s="91">
        <f>'[17]Operating'!$F90</f>
        <v>100.20872098000002</v>
      </c>
      <c r="I50" s="91">
        <f>'[16]Operating'!A90</f>
        <v>242.43127645999846</v>
      </c>
      <c r="J50" s="91">
        <f>'[21]Operating'!$A$90</f>
        <v>134.3354320600004</v>
      </c>
      <c r="K50" s="91">
        <f>+'[22]Operating_ing'!$A91</f>
        <v>110.28697226826873</v>
      </c>
      <c r="L50" s="91">
        <f>'[17]Operating'!$G90</f>
        <v>120.77819881999972</v>
      </c>
      <c r="M50" s="91">
        <f>'[16]Operating'!B90</f>
        <v>341.17303658000134</v>
      </c>
      <c r="N50" s="91">
        <f>'[21]Operating'!$B$90</f>
        <v>-88.85550312010146</v>
      </c>
      <c r="O50" s="91">
        <f>+'[22]Operating_ing'!$B91</f>
        <v>-605.2179425598979</v>
      </c>
    </row>
    <row r="51" spans="1:15" ht="12.75">
      <c r="A51" s="40" t="s">
        <v>130</v>
      </c>
      <c r="B51" s="91">
        <v>61.21728642999997</v>
      </c>
      <c r="C51" s="91">
        <v>55.828937000000174</v>
      </c>
      <c r="D51" s="91">
        <v>75.25739467000005</v>
      </c>
      <c r="E51" s="91">
        <v>52.40906249999982</v>
      </c>
      <c r="F51" s="91">
        <v>342.55973586000016</v>
      </c>
      <c r="G51" s="91">
        <f>'[18]Operating_ing'!A91</f>
        <v>76.41601691000018</v>
      </c>
      <c r="H51" s="91">
        <f>'[17]Operating'!$F91</f>
        <v>46.828922420000026</v>
      </c>
      <c r="I51" s="91">
        <f>'[16]Operating'!A91</f>
        <v>53.48577503000017</v>
      </c>
      <c r="J51" s="91">
        <f>'[21]Operating'!$A$91</f>
        <v>36.17372196999981</v>
      </c>
      <c r="K51" s="91">
        <f>+'[22]Operating_ing'!$A92</f>
        <v>76.41891807191357</v>
      </c>
      <c r="L51" s="91">
        <f>'[17]Operating'!$G91</f>
        <v>83.56311576000003</v>
      </c>
      <c r="M51" s="91">
        <f>'[16]Operating'!B91</f>
        <v>87.09872300999994</v>
      </c>
      <c r="N51" s="91">
        <f>'[21]Operating'!$B$91</f>
        <v>69.35643301000009</v>
      </c>
      <c r="O51" s="91">
        <f>+'[22]Operating_ing'!$B92</f>
        <v>-28.786341650000075</v>
      </c>
    </row>
    <row r="52" spans="1:15" ht="12.75">
      <c r="A52" s="50" t="s">
        <v>127</v>
      </c>
      <c r="B52" s="91">
        <v>-3.244301320000002</v>
      </c>
      <c r="C52" s="91">
        <v>13.777161189999788</v>
      </c>
      <c r="D52" s="91">
        <v>1.7730478699999916</v>
      </c>
      <c r="E52" s="91">
        <v>0.5993536300000112</v>
      </c>
      <c r="F52" s="91">
        <v>-1.6339610500000636</v>
      </c>
      <c r="G52" s="91">
        <f>'[18]Operating_ing'!A92</f>
        <v>-10.984253949999937</v>
      </c>
      <c r="H52" s="91">
        <f>'[17]Operating'!$F92</f>
        <v>1.122205039999998</v>
      </c>
      <c r="I52" s="91">
        <f>'[16]Operating'!A92</f>
        <v>2.3086598700000267</v>
      </c>
      <c r="J52" s="91">
        <f>'[21]Operating'!$A$92</f>
        <v>0.11782290000001615</v>
      </c>
      <c r="K52" s="91">
        <f>+'[22]Operating_ing'!$A93</f>
        <v>-8.443570910000112</v>
      </c>
      <c r="L52" s="91">
        <f>'[17]Operating'!$G92</f>
        <v>3.8165480900001096</v>
      </c>
      <c r="M52" s="91">
        <f>'[16]Operating'!B92</f>
        <v>3.788563340000074</v>
      </c>
      <c r="N52" s="91">
        <f>'[21]Operating'!$B$92</f>
        <v>-0.7616014600000315</v>
      </c>
      <c r="O52" s="91">
        <f>+'[22]Operating_ing'!$B93</f>
        <v>-3.4069963000003805</v>
      </c>
    </row>
    <row r="53" spans="1:15" ht="13.5" thickBot="1">
      <c r="A53" s="41" t="s">
        <v>107</v>
      </c>
      <c r="B53" s="95">
        <v>331.9029548200001</v>
      </c>
      <c r="C53" s="95">
        <v>19.385228109999648</v>
      </c>
      <c r="D53" s="95">
        <v>158.59762947000013</v>
      </c>
      <c r="E53" s="95">
        <v>318.27243881000084</v>
      </c>
      <c r="F53" s="95">
        <v>458.0610524299992</v>
      </c>
      <c r="G53" s="95">
        <f>'[18]Operating_ing'!A93</f>
        <v>31.85921730999842</v>
      </c>
      <c r="H53" s="95">
        <f>'[17]Operating'!$F93</f>
        <v>179.40461401000988</v>
      </c>
      <c r="I53" s="95">
        <f>'[16]Operating'!A93</f>
        <v>337.70551949999043</v>
      </c>
      <c r="J53" s="95">
        <f>'[21]Operating'!$A$93</f>
        <v>218.3125897900007</v>
      </c>
      <c r="K53" s="95">
        <f>+'[22]Operating_ing'!$A94</f>
        <v>205.89358043999883</v>
      </c>
      <c r="L53" s="95">
        <f>'[17]Operating'!$G93</f>
        <v>247.2663817600102</v>
      </c>
      <c r="M53" s="95">
        <f>'[16]Operating'!B93</f>
        <v>477.4875772999898</v>
      </c>
      <c r="N53" s="95">
        <f>'[21]Operating'!$B$93</f>
        <v>8.43985815010048</v>
      </c>
      <c r="O53" s="95">
        <f>+'[22]Operating_ing'!$B94</f>
        <v>-628.4556800400006</v>
      </c>
    </row>
    <row r="54" spans="1:15" ht="6" customHeight="1" thickTop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1:15" ht="12.75">
      <c r="A55" s="149" t="s">
        <v>107</v>
      </c>
      <c r="B55" s="95">
        <v>331.9029548200001</v>
      </c>
      <c r="C55" s="95">
        <v>19.385228109999648</v>
      </c>
      <c r="D55" s="95">
        <v>158.59762947000013</v>
      </c>
      <c r="E55" s="95">
        <v>318.27243881000084</v>
      </c>
      <c r="F55" s="95">
        <v>458.0610524299992</v>
      </c>
      <c r="G55" s="95">
        <f>'[18]Operating_ing'!A95</f>
        <v>31.85921730999842</v>
      </c>
      <c r="H55" s="95">
        <f>'[17]Operating'!$F95</f>
        <v>179.40461401000988</v>
      </c>
      <c r="I55" s="95">
        <f>'[16]Operating'!A95</f>
        <v>337.70551949999043</v>
      </c>
      <c r="J55" s="95">
        <f>'[21]Operating'!$A$95</f>
        <v>218.3125897900007</v>
      </c>
      <c r="K55" s="95">
        <f>+'[22]Operating_ing'!$A96</f>
        <v>205.89358043999883</v>
      </c>
      <c r="L55" s="95">
        <f>'[17]Operating'!$G95</f>
        <v>247.2663817600102</v>
      </c>
      <c r="M55" s="95">
        <f>'[16]Operating'!B95</f>
        <v>477.4875772999898</v>
      </c>
      <c r="N55" s="95">
        <f>'[21]Operating'!$B$95</f>
        <v>8.43985815010048</v>
      </c>
      <c r="O55" s="95">
        <f>+'[22]Operating_ing'!$B96</f>
        <v>-628.4556800400006</v>
      </c>
    </row>
    <row r="56" spans="1:15" ht="12.75">
      <c r="A56" s="50" t="s">
        <v>156</v>
      </c>
      <c r="B56" s="91">
        <v>-168.82129066934561</v>
      </c>
      <c r="C56" s="91">
        <v>64.27506425969186</v>
      </c>
      <c r="D56" s="91">
        <v>-14.299269640000029</v>
      </c>
      <c r="E56" s="91">
        <v>-186.1454083283753</v>
      </c>
      <c r="F56" s="91">
        <v>73.26653794837507</v>
      </c>
      <c r="G56" s="91">
        <f>'[18]Operating_ing'!A96</f>
        <v>130.7740281400439</v>
      </c>
      <c r="H56" s="91">
        <f>'[17]Operating'!$F96</f>
        <v>-13.15759364</v>
      </c>
      <c r="I56" s="91">
        <f>'[16]Operating'!A96</f>
        <v>-128.42891818</v>
      </c>
      <c r="J56" s="91">
        <f>'[21]Operating'!$A$96</f>
        <v>-67.20786627999999</v>
      </c>
      <c r="K56" s="91">
        <f>+'[22]Operating_ing'!$A97</f>
        <v>-114.46440351000004</v>
      </c>
      <c r="L56" s="91">
        <f>'[17]Operating'!$G96</f>
        <v>-82.59295252000001</v>
      </c>
      <c r="M56" s="91">
        <f>'[16]Operating'!B96</f>
        <v>-320.47720434</v>
      </c>
      <c r="N56" s="91">
        <f>'[21]Operating'!$B$96</f>
        <v>184.07712428999997</v>
      </c>
      <c r="O56" s="91">
        <f>+'[22]Operating_ing'!$B97</f>
        <v>798.54977543</v>
      </c>
    </row>
    <row r="57" spans="1:15" ht="12.75">
      <c r="A57" s="41" t="s">
        <v>275</v>
      </c>
      <c r="B57" s="95">
        <v>163.0816641506545</v>
      </c>
      <c r="C57" s="95">
        <v>83.6602923696915</v>
      </c>
      <c r="D57" s="95">
        <v>144.2983598300001</v>
      </c>
      <c r="E57" s="95">
        <v>132.12703048162552</v>
      </c>
      <c r="F57" s="95">
        <v>531.3275903783743</v>
      </c>
      <c r="G57" s="95">
        <f>'[18]Operating_ing'!A97</f>
        <v>162.6332454500423</v>
      </c>
      <c r="H57" s="95">
        <f>'[17]Operating'!$F97</f>
        <v>166.2470203700099</v>
      </c>
      <c r="I57" s="95">
        <f>'[16]Operating'!A97</f>
        <v>209.27660131999045</v>
      </c>
      <c r="J57" s="95">
        <f>'[21]Operating'!$A$97</f>
        <v>151.1047235100007</v>
      </c>
      <c r="K57" s="95">
        <f>+'[22]Operating_ing'!$A98</f>
        <v>91.42917692999879</v>
      </c>
      <c r="L57" s="95">
        <f>'[17]Operating'!$G97</f>
        <v>164.67342924001022</v>
      </c>
      <c r="M57" s="95">
        <f>'[16]Operating'!B97</f>
        <v>157.0103729599898</v>
      </c>
      <c r="N57" s="95">
        <f>'[21]Operating'!$B$97</f>
        <v>192.51698244010046</v>
      </c>
      <c r="O57" s="95">
        <f>+'[22]Operating_ing'!$B98</f>
        <v>170.0940953899993</v>
      </c>
    </row>
    <row r="58" spans="1:15" ht="12.75">
      <c r="A58" s="50" t="s">
        <v>35</v>
      </c>
      <c r="B58" s="91">
        <v>1.2692759473763873</v>
      </c>
      <c r="C58" s="91">
        <v>32.968783712623434</v>
      </c>
      <c r="D58" s="91">
        <v>-2.3477621299999885</v>
      </c>
      <c r="E58" s="91">
        <v>-8.301326716279698</v>
      </c>
      <c r="F58" s="91">
        <v>-270.29091115372023</v>
      </c>
      <c r="G58" s="91">
        <f>'[18]Operating_ing'!A98</f>
        <v>-4.7859965200001024</v>
      </c>
      <c r="H58" s="91">
        <f>'[17]Operating'!$F98</f>
        <v>-1.6145406699999003</v>
      </c>
      <c r="I58" s="91">
        <f>'[16]Operating'!A98</f>
        <v>5.02557889000047</v>
      </c>
      <c r="J58" s="91">
        <f>'[21]Operating'!$A$98</f>
        <v>-4.317983599999948</v>
      </c>
      <c r="K58" s="91">
        <f>+'[22]Operating_ing'!$A99</f>
        <v>3.264942849999992</v>
      </c>
      <c r="L58" s="91">
        <f>'[17]Operating'!$G98</f>
        <v>4.1703272</v>
      </c>
      <c r="M58" s="91">
        <f>'[16]Operating'!B98</f>
        <v>-9.466550049999787</v>
      </c>
      <c r="N58" s="91">
        <f>'[21]Operating'!$B$98</f>
        <v>5.863844679999078</v>
      </c>
      <c r="O58" s="91">
        <f>+'[22]Operating_ing'!$B99</f>
        <v>8.469663950000045</v>
      </c>
    </row>
    <row r="59" spans="1:15" ht="13.5" thickBot="1">
      <c r="A59" s="41" t="s">
        <v>285</v>
      </c>
      <c r="B59" s="95">
        <v>164.3509400980309</v>
      </c>
      <c r="C59" s="95">
        <v>116.62907608231495</v>
      </c>
      <c r="D59" s="95">
        <v>141.9505977000001</v>
      </c>
      <c r="E59" s="95">
        <v>123.82570376534582</v>
      </c>
      <c r="F59" s="95">
        <v>261.03667922465405</v>
      </c>
      <c r="G59" s="95">
        <f>'[18]Operating_ing'!A99</f>
        <v>157.8472489300422</v>
      </c>
      <c r="H59" s="95">
        <f>'[17]Operating'!$F99</f>
        <v>164.63247970000998</v>
      </c>
      <c r="I59" s="95">
        <f>'[16]Operating'!A99</f>
        <v>214.30218020999092</v>
      </c>
      <c r="J59" s="95">
        <f>'[21]Operating'!$A$99</f>
        <v>146.78673991000076</v>
      </c>
      <c r="K59" s="95">
        <f>+'[22]Operating_ing'!$A100</f>
        <v>94.69411977999879</v>
      </c>
      <c r="L59" s="95">
        <f>'[17]Operating'!$G99</f>
        <v>168.84375644001022</v>
      </c>
      <c r="M59" s="95">
        <f>'[16]Operating'!B99</f>
        <v>147.54382290999004</v>
      </c>
      <c r="N59" s="95">
        <f>'[21]Operating'!$B$99</f>
        <v>198.38082712009953</v>
      </c>
      <c r="O59" s="95">
        <f>+'[22]Operating_ing'!$B100</f>
        <v>178.56375933999934</v>
      </c>
    </row>
    <row r="60" spans="1:15" ht="6" customHeight="1" thickTop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3" spans="1:6" ht="12.75">
      <c r="A63" s="113" t="s">
        <v>315</v>
      </c>
      <c r="B63" s="113"/>
      <c r="C63" s="113"/>
      <c r="D63" s="113"/>
      <c r="E63" s="113"/>
      <c r="F63" s="113"/>
    </row>
    <row r="64" spans="1:6" ht="12.75">
      <c r="A64" s="124" t="s">
        <v>143</v>
      </c>
      <c r="B64" s="124"/>
      <c r="C64" s="124"/>
      <c r="D64" s="124"/>
      <c r="E64" s="124"/>
      <c r="F64" s="124"/>
    </row>
    <row r="66" spans="1:15" ht="12.75">
      <c r="A66" s="47" t="s">
        <v>122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3.5" thickBot="1">
      <c r="A67" s="48"/>
      <c r="B67" s="44">
        <v>2005</v>
      </c>
      <c r="C67" s="44"/>
      <c r="D67" s="44">
        <v>2006</v>
      </c>
      <c r="E67" s="44"/>
      <c r="F67" s="44"/>
      <c r="G67" s="44"/>
      <c r="H67" s="44">
        <v>2007</v>
      </c>
      <c r="I67" s="44"/>
      <c r="J67" s="44"/>
      <c r="K67" s="44"/>
      <c r="L67" s="44">
        <v>2008</v>
      </c>
      <c r="M67" s="44"/>
      <c r="N67" s="44"/>
      <c r="O67" s="44"/>
    </row>
    <row r="68" spans="1:15" ht="14.25" thickBot="1" thickTop="1">
      <c r="A68" s="49"/>
      <c r="B68" s="45" t="s">
        <v>235</v>
      </c>
      <c r="C68" s="45" t="s">
        <v>169</v>
      </c>
      <c r="D68" s="45" t="s">
        <v>240</v>
      </c>
      <c r="E68" s="45" t="s">
        <v>237</v>
      </c>
      <c r="F68" s="45" t="s">
        <v>235</v>
      </c>
      <c r="G68" s="45" t="s">
        <v>169</v>
      </c>
      <c r="H68" s="45" t="s">
        <v>240</v>
      </c>
      <c r="I68" s="45" t="s">
        <v>237</v>
      </c>
      <c r="J68" s="45" t="s">
        <v>235</v>
      </c>
      <c r="K68" s="45" t="s">
        <v>169</v>
      </c>
      <c r="L68" s="45" t="s">
        <v>240</v>
      </c>
      <c r="M68" s="45" t="s">
        <v>237</v>
      </c>
      <c r="N68" s="45" t="s">
        <v>235</v>
      </c>
      <c r="O68" s="45" t="s">
        <v>169</v>
      </c>
    </row>
    <row r="69" spans="1:15" ht="13.5" thickTop="1">
      <c r="A69" s="39" t="s">
        <v>128</v>
      </c>
      <c r="B69" s="91">
        <v>34.549800059999995</v>
      </c>
      <c r="C69" s="91">
        <v>1.3864988999999988</v>
      </c>
      <c r="D69" s="91">
        <v>0</v>
      </c>
      <c r="E69" s="91">
        <v>22.32435364</v>
      </c>
      <c r="F69" s="91">
        <v>50.195421579999994</v>
      </c>
      <c r="G69" s="91">
        <f>'[18]Operating_ing'!A107</f>
        <v>67.98915102000001</v>
      </c>
      <c r="H69" s="91">
        <f>'[17]Operating'!$F107</f>
        <v>42.13644396</v>
      </c>
      <c r="I69" s="91">
        <f>'[16]Operating'!$A107</f>
        <v>51.0975944</v>
      </c>
      <c r="J69" s="91">
        <f>'[21]Operating'!$A$107</f>
        <v>52.182096899999976</v>
      </c>
      <c r="K69" s="91">
        <f>+'[22]Operating_ing'!$A108</f>
        <v>87.1227016699999</v>
      </c>
      <c r="L69" s="91">
        <f>'[17]Operating'!$G107</f>
        <v>65.24922439000001</v>
      </c>
      <c r="M69" s="91">
        <f>'[16]Operating'!B107</f>
        <v>89.3202251600001</v>
      </c>
      <c r="N69" s="91">
        <f>'[21]Operating'!$B$107</f>
        <v>16.709082039999892</v>
      </c>
      <c r="O69" s="91">
        <f>+'[22]Operating_ing'!$B108</f>
        <v>28.90068056000001</v>
      </c>
    </row>
    <row r="70" spans="1:15" ht="12.75">
      <c r="A70" s="40" t="s">
        <v>129</v>
      </c>
      <c r="B70" s="91">
        <v>2635.1984029399996</v>
      </c>
      <c r="C70" s="91">
        <v>2894.46422175</v>
      </c>
      <c r="D70" s="91">
        <v>2656.14540973</v>
      </c>
      <c r="E70" s="91">
        <v>2785.2333503699992</v>
      </c>
      <c r="F70" s="91">
        <v>2884.279775319999</v>
      </c>
      <c r="G70" s="91">
        <f>'[18]Operating_ing'!A108</f>
        <v>2512.1589750400017</v>
      </c>
      <c r="H70" s="91">
        <f>'[17]Operating'!$F108</f>
        <v>2431.83893678</v>
      </c>
      <c r="I70" s="91">
        <f>'[16]Operating'!$A108</f>
        <v>2808.258531349999</v>
      </c>
      <c r="J70" s="91">
        <f>'[21]Operating'!$A$108</f>
        <v>2901.8199772000007</v>
      </c>
      <c r="K70" s="91">
        <f>+'[22]Operating_ing'!$A109</f>
        <v>2973.5036332399995</v>
      </c>
      <c r="L70" s="91">
        <f>'[17]Operating'!$G108</f>
        <v>3056.48084441</v>
      </c>
      <c r="M70" s="91">
        <f>'[16]Operating'!B108</f>
        <v>3587.5181425500004</v>
      </c>
      <c r="N70" s="91">
        <f>'[21]Operating'!$B$108</f>
        <v>3454.3668559098996</v>
      </c>
      <c r="O70" s="91">
        <f>+'[22]Operating_ing'!$B109</f>
        <v>3125.5029059101007</v>
      </c>
    </row>
    <row r="71" spans="1:15" ht="12.75">
      <c r="A71" s="40" t="s">
        <v>130</v>
      </c>
      <c r="B71" s="91">
        <v>255.95859393</v>
      </c>
      <c r="C71" s="91">
        <v>331.92857495000004</v>
      </c>
      <c r="D71" s="91">
        <v>377.6025333300001</v>
      </c>
      <c r="E71" s="91">
        <v>303.0821793499999</v>
      </c>
      <c r="F71" s="91">
        <v>391.43959538000007</v>
      </c>
      <c r="G71" s="91">
        <f>'[18]Operating_ing'!A109</f>
        <v>323.6722229100002</v>
      </c>
      <c r="H71" s="91">
        <f>'[17]Operating'!$F109</f>
        <v>329.64292434000004</v>
      </c>
      <c r="I71" s="91">
        <f>'[16]Operating'!$A109</f>
        <v>336.0703274600001</v>
      </c>
      <c r="J71" s="91">
        <f>'[21]Operating'!$A$109</f>
        <v>342.13250477999986</v>
      </c>
      <c r="K71" s="91">
        <f>+'[22]Operating_ing'!$A110</f>
        <v>447.3100877100002</v>
      </c>
      <c r="L71" s="91">
        <f>'[17]Operating'!$G109</f>
        <v>449.74806159</v>
      </c>
      <c r="M71" s="91">
        <f>'[16]Operating'!B109</f>
        <v>465.99201589</v>
      </c>
      <c r="N71" s="91">
        <f>'[21]Operating'!$B$109</f>
        <v>519.95022225</v>
      </c>
      <c r="O71" s="91">
        <f>+'[22]Operating_ing'!$B110</f>
        <v>506.61564719999984</v>
      </c>
    </row>
    <row r="72" spans="1:15" ht="12.75">
      <c r="A72" s="40" t="s">
        <v>127</v>
      </c>
      <c r="B72" s="91">
        <v>18.83924182</v>
      </c>
      <c r="C72" s="91">
        <v>40.65249468</v>
      </c>
      <c r="D72" s="91">
        <v>29.21940718999999</v>
      </c>
      <c r="E72" s="91">
        <v>29.31770214000001</v>
      </c>
      <c r="F72" s="91">
        <v>28.990409419999917</v>
      </c>
      <c r="G72" s="91">
        <f>'[18]Operating_ing'!A110</f>
        <v>11.477620330000077</v>
      </c>
      <c r="H72" s="91">
        <f>'[17]Operating'!$F110</f>
        <v>24.339668039999992</v>
      </c>
      <c r="I72" s="91">
        <f>'[16]Operating'!$A110</f>
        <v>25.33711197999991</v>
      </c>
      <c r="J72" s="91">
        <f>'[21]Operating'!$A$110</f>
        <v>26.4120150300001</v>
      </c>
      <c r="K72" s="91">
        <f>+'[22]Operating_ing'!$A111</f>
        <v>27.75614925999899</v>
      </c>
      <c r="L72" s="91">
        <f>'[17]Operating'!$G110</f>
        <v>28.10676941999991</v>
      </c>
      <c r="M72" s="91">
        <f>'[16]Operating'!B110</f>
        <v>29.722775429999995</v>
      </c>
      <c r="N72" s="91">
        <f>'[21]Operating'!$B$110</f>
        <v>28.701956439999993</v>
      </c>
      <c r="O72" s="91">
        <f>+'[22]Operating_ing'!$B111</f>
        <v>40.551057719998994</v>
      </c>
    </row>
    <row r="73" spans="1:15" ht="12.75">
      <c r="A73" s="40" t="s">
        <v>150</v>
      </c>
      <c r="B73" s="91">
        <v>-19.35553800000025</v>
      </c>
      <c r="C73" s="91">
        <v>-72.16197880999987</v>
      </c>
      <c r="D73" s="91">
        <v>-37.03642936</v>
      </c>
      <c r="E73" s="91">
        <v>-35.50761436000001</v>
      </c>
      <c r="F73" s="91">
        <v>-92.08309005999988</v>
      </c>
      <c r="G73" s="91">
        <f>'[18]Operating_ing'!A111</f>
        <v>-119.24673922000014</v>
      </c>
      <c r="H73" s="91">
        <f>'[17]Operating'!$F111</f>
        <v>-77.98108176</v>
      </c>
      <c r="I73" s="91">
        <f>'[16]Operating'!$A111</f>
        <v>-85.29695023</v>
      </c>
      <c r="J73" s="91">
        <f>'[21]Operating'!$A$111</f>
        <v>-84.45090612</v>
      </c>
      <c r="K73" s="91">
        <f>+'[22]Operating_ing'!$A112</f>
        <v>-99.11977118999901</v>
      </c>
      <c r="L73" s="91">
        <f>'[17]Operating'!$G111</f>
        <v>-106.7756642099999</v>
      </c>
      <c r="M73" s="91">
        <f>'[16]Operating'!B111</f>
        <v>-128.81414848999998</v>
      </c>
      <c r="N73" s="91">
        <f>'[21]Operating'!$B$111</f>
        <v>-49.66985950999998</v>
      </c>
      <c r="O73" s="91">
        <f>+'[22]Operating_ing'!$B112</f>
        <v>-122.39339602999912</v>
      </c>
    </row>
    <row r="74" spans="2:15" ht="13.5" thickBot="1">
      <c r="B74" s="95">
        <v>2925.1905007499995</v>
      </c>
      <c r="C74" s="95">
        <v>3196.269811470001</v>
      </c>
      <c r="D74" s="95">
        <v>3025.930920890001</v>
      </c>
      <c r="E74" s="95">
        <v>3104.449971139999</v>
      </c>
      <c r="F74" s="95">
        <v>3262.82211164</v>
      </c>
      <c r="G74" s="95">
        <f>'[18]Operating_ing'!A112</f>
        <v>2796.0512300800033</v>
      </c>
      <c r="H74" s="95">
        <f>'[17]Operating'!$F112</f>
        <v>2749.9768913599996</v>
      </c>
      <c r="I74" s="95">
        <f>'[16]Operating'!$A112</f>
        <v>3135.466614959999</v>
      </c>
      <c r="J74" s="95">
        <f>'[21]Operating'!$A$112</f>
        <v>3238.0956877900016</v>
      </c>
      <c r="K74" s="95">
        <f>+'[22]Operating_ing'!$A113</f>
        <v>3436.5728006899953</v>
      </c>
      <c r="L74" s="95">
        <f>'[17]Operating'!$G112</f>
        <v>3492.8087355999996</v>
      </c>
      <c r="M74" s="95">
        <f>'[16]Operating'!B112</f>
        <v>4043.7403105400003</v>
      </c>
      <c r="N74" s="95">
        <f>'[21]Operating'!$B$112</f>
        <v>3970.055057129899</v>
      </c>
      <c r="O74" s="95">
        <f>+'[22]Operating_ing'!$B113</f>
        <v>3579.1792953601016</v>
      </c>
    </row>
    <row r="75" spans="1:15" ht="6" customHeight="1" thickTop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9" spans="1:6" ht="12.75">
      <c r="A79" s="124" t="s">
        <v>124</v>
      </c>
      <c r="B79" s="124"/>
      <c r="C79" s="124"/>
      <c r="D79" s="124"/>
      <c r="E79" s="124"/>
      <c r="F79" s="124"/>
    </row>
    <row r="81" spans="1:15" ht="12.75">
      <c r="A81" s="47" t="s">
        <v>122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3.5" thickBot="1">
      <c r="A82" s="48"/>
      <c r="B82" s="44">
        <v>2005</v>
      </c>
      <c r="C82" s="44"/>
      <c r="D82" s="44">
        <v>2006</v>
      </c>
      <c r="E82" s="44"/>
      <c r="F82" s="44"/>
      <c r="G82" s="44"/>
      <c r="H82" s="44">
        <v>2007</v>
      </c>
      <c r="I82" s="44"/>
      <c r="J82" s="44"/>
      <c r="K82" s="44"/>
      <c r="L82" s="44">
        <v>2008</v>
      </c>
      <c r="M82" s="44"/>
      <c r="N82" s="44"/>
      <c r="O82" s="44"/>
    </row>
    <row r="83" spans="1:15" ht="14.25" thickBot="1" thickTop="1">
      <c r="A83" s="49"/>
      <c r="B83" s="45" t="s">
        <v>235</v>
      </c>
      <c r="C83" s="45" t="s">
        <v>169</v>
      </c>
      <c r="D83" s="45" t="s">
        <v>240</v>
      </c>
      <c r="E83" s="45" t="s">
        <v>237</v>
      </c>
      <c r="F83" s="45" t="s">
        <v>235</v>
      </c>
      <c r="G83" s="45" t="s">
        <v>169</v>
      </c>
      <c r="H83" s="45" t="s">
        <v>240</v>
      </c>
      <c r="I83" s="45" t="s">
        <v>237</v>
      </c>
      <c r="J83" s="45" t="s">
        <v>235</v>
      </c>
      <c r="K83" s="45" t="s">
        <v>169</v>
      </c>
      <c r="L83" s="45" t="s">
        <v>240</v>
      </c>
      <c r="M83" s="45" t="s">
        <v>237</v>
      </c>
      <c r="N83" s="45" t="s">
        <v>235</v>
      </c>
      <c r="O83" s="45" t="s">
        <v>169</v>
      </c>
    </row>
    <row r="84" spans="1:15" ht="13.5" thickTop="1">
      <c r="A84" s="39" t="s">
        <v>154</v>
      </c>
      <c r="B84" s="91">
        <v>2377.1531119399997</v>
      </c>
      <c r="C84" s="91">
        <v>2778.835424660001</v>
      </c>
      <c r="D84" s="91">
        <v>2615.64566429</v>
      </c>
      <c r="E84" s="91">
        <v>2504.555227649999</v>
      </c>
      <c r="F84" s="91">
        <v>2808.634167950001</v>
      </c>
      <c r="G84" s="91">
        <f>'[18]Operating_ing'!A120</f>
        <v>2475.7895859500013</v>
      </c>
      <c r="H84" s="91">
        <f>'[17]Operating'!$F120</f>
        <v>2310.6647844999898</v>
      </c>
      <c r="I84" s="91">
        <f>'[16]Operating'!$A120</f>
        <v>2526.42439346001</v>
      </c>
      <c r="J84" s="91">
        <f>'[21]Operating'!$A$120</f>
        <v>2762.75285364</v>
      </c>
      <c r="K84" s="91">
        <f>+'[22]Operating_ing'!$A121</f>
        <v>2899.630333360001</v>
      </c>
      <c r="L84" s="91">
        <f>'[17]Operating'!$G120</f>
        <v>2966.6036590699905</v>
      </c>
      <c r="M84" s="91">
        <f>'[16]Operating'!$B120</f>
        <v>3295.8789605000093</v>
      </c>
      <c r="N84" s="91">
        <f>'[21]Operating'!$B$120</f>
        <v>3659.7271961099</v>
      </c>
      <c r="O84" s="91">
        <f>+'[22]Operating_ing'!$B121</f>
        <v>3866.3644297100013</v>
      </c>
    </row>
    <row r="85" spans="1:15" ht="12.75">
      <c r="A85" s="40" t="s">
        <v>144</v>
      </c>
      <c r="B85" s="91">
        <v>106.437</v>
      </c>
      <c r="C85" s="91">
        <v>171.81779254000014</v>
      </c>
      <c r="D85" s="91">
        <v>123.23362963</v>
      </c>
      <c r="E85" s="91">
        <v>132.78802055000003</v>
      </c>
      <c r="F85" s="91">
        <v>135.40465787</v>
      </c>
      <c r="G85" s="91">
        <f>'[18]Operating_ing'!A121</f>
        <v>155.5740753700001</v>
      </c>
      <c r="H85" s="91">
        <f>'[17]Operating'!$F121</f>
        <v>145.61081309000002</v>
      </c>
      <c r="I85" s="91">
        <f>'[16]Operating'!$A121</f>
        <v>152.83291737</v>
      </c>
      <c r="J85" s="91">
        <f>'[21]Operating'!$A$121</f>
        <v>148.47431128999997</v>
      </c>
      <c r="K85" s="91">
        <f>+'[22]Operating_ing'!$A122</f>
        <v>183.27662785000004</v>
      </c>
      <c r="L85" s="91">
        <f>'[17]Operating'!$G121</f>
        <v>154.99564548</v>
      </c>
      <c r="M85" s="91">
        <f>'[16]Operating'!$B121</f>
        <v>153.59611693999997</v>
      </c>
      <c r="N85" s="91">
        <f>'[21]Operating'!$B$121</f>
        <v>158.21906428</v>
      </c>
      <c r="O85" s="91">
        <f>+'[22]Operating_ing'!$B122</f>
        <v>213.26298875999998</v>
      </c>
    </row>
    <row r="86" spans="1:15" ht="12.75">
      <c r="A86" s="40" t="s">
        <v>145</v>
      </c>
      <c r="B86" s="91">
        <v>62.281</v>
      </c>
      <c r="C86" s="91">
        <v>82.81000819000002</v>
      </c>
      <c r="D86" s="91">
        <v>66.32575827000001</v>
      </c>
      <c r="E86" s="91">
        <v>74.29533781999999</v>
      </c>
      <c r="F86" s="91">
        <v>83.82688249000002</v>
      </c>
      <c r="G86" s="91">
        <f>'[18]Operating_ing'!A122</f>
        <v>82.12082088000001</v>
      </c>
      <c r="H86" s="91">
        <f>'[17]Operating'!$F122</f>
        <v>64.16757051</v>
      </c>
      <c r="I86" s="91">
        <f>'[16]Operating'!$A122</f>
        <v>65.60941463000002</v>
      </c>
      <c r="J86" s="91">
        <f>'[21]Operating'!$A$122</f>
        <v>67.32755048</v>
      </c>
      <c r="K86" s="91">
        <f>+'[22]Operating_ing'!$A123</f>
        <v>84.10117539999997</v>
      </c>
      <c r="L86" s="91">
        <f>'[17]Operating'!$G122</f>
        <v>71.03428431</v>
      </c>
      <c r="M86" s="91">
        <f>'[16]Operating'!$B122</f>
        <v>64.60109648</v>
      </c>
      <c r="N86" s="91">
        <f>'[21]Operating'!$B$122</f>
        <v>70.47129686</v>
      </c>
      <c r="O86" s="91">
        <f>+'[22]Operating_ing'!$B123</f>
        <v>85.78727167000001</v>
      </c>
    </row>
    <row r="87" spans="2:15" ht="13.5" thickBot="1">
      <c r="B87" s="95">
        <v>2545.8711119399995</v>
      </c>
      <c r="C87" s="95">
        <v>3033.4632253900018</v>
      </c>
      <c r="D87" s="95">
        <v>2805.2050521899996</v>
      </c>
      <c r="E87" s="95">
        <v>2711.638586019999</v>
      </c>
      <c r="F87" s="95">
        <v>3027.865708310001</v>
      </c>
      <c r="G87" s="95">
        <f>'[18]Operating_ing'!A123</f>
        <v>2713.4844822000014</v>
      </c>
      <c r="H87" s="95">
        <f>'[17]Operating'!$F123</f>
        <v>2520.4431680999896</v>
      </c>
      <c r="I87" s="95">
        <f>'[16]Operating'!$A123</f>
        <v>2744.8667254600095</v>
      </c>
      <c r="J87" s="95">
        <f>'[21]Operating'!$A$123</f>
        <v>2978.5547154099995</v>
      </c>
      <c r="K87" s="95">
        <f>+'[22]Operating_ing'!$A124</f>
        <v>3167.0081366100007</v>
      </c>
      <c r="L87" s="95">
        <f>'[17]Operating'!$G123</f>
        <v>3192.63358885999</v>
      </c>
      <c r="M87" s="95">
        <f>'[16]Operating'!$B123</f>
        <v>3514.0761739200093</v>
      </c>
      <c r="N87" s="95">
        <f>'[21]Operating'!$B$123</f>
        <v>3888.4175572499</v>
      </c>
      <c r="O87" s="95">
        <f>+'[22]Operating_ing'!$B124</f>
        <v>4165.414690140001</v>
      </c>
    </row>
    <row r="88" spans="1:15" ht="6" customHeight="1" thickTop="1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</row>
    <row r="91" spans="1:6" ht="12.75">
      <c r="A91" s="125"/>
      <c r="B91" s="125"/>
      <c r="C91" s="125"/>
      <c r="D91" s="125"/>
      <c r="E91" s="125"/>
      <c r="F91" s="125"/>
    </row>
    <row r="92" spans="1:6" ht="12.75">
      <c r="A92" s="125"/>
      <c r="B92" s="125"/>
      <c r="C92" s="125"/>
      <c r="D92" s="125"/>
      <c r="E92" s="125"/>
      <c r="F92" s="125"/>
    </row>
    <row r="93" spans="1:6" ht="12.75">
      <c r="A93" s="124" t="s">
        <v>146</v>
      </c>
      <c r="B93" s="124"/>
      <c r="C93" s="124"/>
      <c r="D93" s="124"/>
      <c r="E93" s="124"/>
      <c r="F93" s="124"/>
    </row>
    <row r="95" spans="1:15" ht="12.75">
      <c r="A95" s="47" t="s">
        <v>122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3.5" thickBot="1">
      <c r="A96" s="48"/>
      <c r="B96" s="44">
        <v>2005</v>
      </c>
      <c r="C96" s="44"/>
      <c r="D96" s="44">
        <v>2006</v>
      </c>
      <c r="E96" s="44"/>
      <c r="F96" s="44"/>
      <c r="G96" s="44"/>
      <c r="H96" s="44">
        <v>2007</v>
      </c>
      <c r="I96" s="44"/>
      <c r="J96" s="44"/>
      <c r="K96" s="44"/>
      <c r="L96" s="44">
        <v>2008</v>
      </c>
      <c r="M96" s="44"/>
      <c r="N96" s="44"/>
      <c r="O96" s="44"/>
    </row>
    <row r="97" spans="1:15" ht="14.25" thickBot="1" thickTop="1">
      <c r="A97" s="49"/>
      <c r="B97" s="45" t="s">
        <v>235</v>
      </c>
      <c r="C97" s="45" t="s">
        <v>169</v>
      </c>
      <c r="D97" s="45" t="s">
        <v>240</v>
      </c>
      <c r="E97" s="45" t="s">
        <v>237</v>
      </c>
      <c r="F97" s="45" t="s">
        <v>235</v>
      </c>
      <c r="G97" s="45" t="s">
        <v>169</v>
      </c>
      <c r="H97" s="45" t="s">
        <v>240</v>
      </c>
      <c r="I97" s="45" t="s">
        <v>237</v>
      </c>
      <c r="J97" s="45" t="s">
        <v>235</v>
      </c>
      <c r="K97" s="45" t="s">
        <v>169</v>
      </c>
      <c r="L97" s="45" t="s">
        <v>240</v>
      </c>
      <c r="M97" s="45" t="s">
        <v>237</v>
      </c>
      <c r="N97" s="45" t="s">
        <v>235</v>
      </c>
      <c r="O97" s="45" t="s">
        <v>169</v>
      </c>
    </row>
    <row r="98" spans="1:15" ht="13.5" thickTop="1">
      <c r="A98" s="39" t="s">
        <v>128</v>
      </c>
      <c r="B98" s="91">
        <v>0.12482115000000021</v>
      </c>
      <c r="C98" s="91">
        <v>8.632624369999998</v>
      </c>
      <c r="D98" s="91">
        <v>3.9960700200000003</v>
      </c>
      <c r="E98" s="91">
        <v>4.284426109999999</v>
      </c>
      <c r="F98" s="91">
        <v>6.755590550000001</v>
      </c>
      <c r="G98" s="91">
        <f>'[18]Operating_ing'!A131</f>
        <v>8.96617528</v>
      </c>
      <c r="H98" s="91">
        <f>'[17]Operating'!$F131</f>
        <v>10.673537119999999</v>
      </c>
      <c r="I98" s="91">
        <f>'[16]Operating'!$A131</f>
        <v>15.807623910000004</v>
      </c>
      <c r="J98" s="91">
        <f>'[21]Operating'!$A$131</f>
        <v>12.989359439999992</v>
      </c>
      <c r="K98" s="91">
        <f>+'[22]Operating_ing'!$A132</f>
        <v>15.441726639999906</v>
      </c>
      <c r="L98" s="91">
        <f>'[17]Operating'!$G131</f>
        <v>14.4698891099999</v>
      </c>
      <c r="M98" s="91">
        <f>'[16]Operating'!$B131</f>
        <v>14.1031772900001</v>
      </c>
      <c r="N98" s="91">
        <f>'[21]Operating'!$B$131</f>
        <v>20.915400859999902</v>
      </c>
      <c r="O98" s="91">
        <f>+'[22]Operating_ing'!$B132</f>
        <v>19.690850179999995</v>
      </c>
    </row>
    <row r="99" spans="1:15" ht="12.75">
      <c r="A99" s="40" t="s">
        <v>129</v>
      </c>
      <c r="B99" s="91">
        <v>44.79501102</v>
      </c>
      <c r="C99" s="91">
        <v>89.73660197</v>
      </c>
      <c r="D99" s="91">
        <v>43.84053182</v>
      </c>
      <c r="E99" s="91">
        <v>42.501908059999984</v>
      </c>
      <c r="F99" s="91">
        <v>56.27630991000001</v>
      </c>
      <c r="G99" s="91">
        <f>'[18]Operating_ing'!A132</f>
        <v>51.825137479999974</v>
      </c>
      <c r="H99" s="91">
        <f>'[17]Operating'!$F132</f>
        <v>38.41490249</v>
      </c>
      <c r="I99" s="91">
        <f>'[16]Operating'!$A132</f>
        <v>38.31035</v>
      </c>
      <c r="J99" s="91">
        <f>'[21]Operating'!$A$132</f>
        <v>39.216686620000004</v>
      </c>
      <c r="K99" s="91">
        <f>+'[22]Operating_ing'!$A133</f>
        <v>51.72412083999999</v>
      </c>
      <c r="L99" s="91">
        <f>'[17]Operating'!$G132</f>
        <v>35.21264762</v>
      </c>
      <c r="M99" s="91">
        <f>'[16]Operating'!$B132</f>
        <v>24.41105984</v>
      </c>
      <c r="N99" s="91">
        <f>'[21]Operating'!$B$132</f>
        <v>36.200078780000005</v>
      </c>
      <c r="O99" s="91">
        <f>+'[22]Operating_ing'!$B133</f>
        <v>47.15915004999998</v>
      </c>
    </row>
    <row r="100" spans="1:15" ht="12.75">
      <c r="A100" s="40" t="s">
        <v>130</v>
      </c>
      <c r="B100" s="91">
        <v>13.61384243</v>
      </c>
      <c r="C100" s="91">
        <v>15.986244979999988</v>
      </c>
      <c r="D100" s="91">
        <v>13.90477097</v>
      </c>
      <c r="E100" s="91">
        <v>16.334551750000003</v>
      </c>
      <c r="F100" s="91">
        <v>-0.47758494000000223</v>
      </c>
      <c r="G100" s="91">
        <f>'[18]Operating_ing'!A133</f>
        <v>7.246740960000002</v>
      </c>
      <c r="H100" s="91">
        <f>'[17]Operating'!$F133</f>
        <v>7.5797849699999995</v>
      </c>
      <c r="I100" s="91">
        <f>'[16]Operating'!$A133</f>
        <v>7.686026000000002</v>
      </c>
      <c r="J100" s="91">
        <f>'[21]Operating'!$A$133</f>
        <v>7.9269734299999985</v>
      </c>
      <c r="K100" s="91">
        <f>+'[22]Operating_ing'!$A134</f>
        <v>9.892061700000001</v>
      </c>
      <c r="L100" s="91">
        <f>'[17]Operating'!$G133</f>
        <v>8.19044109</v>
      </c>
      <c r="M100" s="91">
        <f>'[16]Operating'!$B133</f>
        <v>8.62001109</v>
      </c>
      <c r="N100" s="91">
        <f>'[21]Operating'!$B$133</f>
        <v>6.274913050000002</v>
      </c>
      <c r="O100" s="91">
        <f>+'[22]Operating_ing'!$B134</f>
        <v>3.880694979999998</v>
      </c>
    </row>
    <row r="101" spans="1:15" ht="12.75">
      <c r="A101" s="40" t="s">
        <v>127</v>
      </c>
      <c r="B101" s="91">
        <v>0.41911203000000014</v>
      </c>
      <c r="C101" s="91">
        <v>0.8464777399999989</v>
      </c>
      <c r="D101" s="91">
        <v>0.23329531</v>
      </c>
      <c r="E101" s="91">
        <v>0.22890674</v>
      </c>
      <c r="F101" s="91">
        <v>0.31776051000000005</v>
      </c>
      <c r="G101" s="91">
        <f>'[18]Operating_ing'!A134</f>
        <v>0.4045676200000001</v>
      </c>
      <c r="H101" s="91">
        <f>'[17]Operating'!$F134</f>
        <v>0.2851506</v>
      </c>
      <c r="I101" s="91">
        <f>'[16]Operating'!$A134</f>
        <v>0.28638068000000005</v>
      </c>
      <c r="J101" s="91">
        <f>'[21]Operating'!$A$134</f>
        <v>0.28049097999999995</v>
      </c>
      <c r="K101" s="91">
        <f>+'[22]Operating_ing'!$A135</f>
        <v>0.33485211000000004</v>
      </c>
      <c r="L101" s="91">
        <f>'[17]Operating'!$G134</f>
        <v>0.12890484000000002</v>
      </c>
      <c r="M101" s="91">
        <f>'[16]Operating'!$B134</f>
        <v>0.03351437999999999</v>
      </c>
      <c r="N101" s="91">
        <f>'[21]Operating'!$B$134</f>
        <v>0.09999106</v>
      </c>
      <c r="O101" s="91">
        <f>+'[22]Operating_ing'!$B135</f>
        <v>0.27920765999999997</v>
      </c>
    </row>
    <row r="102" spans="1:15" ht="13.5" thickBot="1">
      <c r="A102" s="53"/>
      <c r="B102" s="95">
        <v>58.95278663</v>
      </c>
      <c r="C102" s="95">
        <v>115.20199905999998</v>
      </c>
      <c r="D102" s="95">
        <v>61.974668120000004</v>
      </c>
      <c r="E102" s="95">
        <v>63.349792660000006</v>
      </c>
      <c r="F102" s="95">
        <v>62.87207603000004</v>
      </c>
      <c r="G102" s="95">
        <f>'[18]Operating_ing'!A135</f>
        <v>68.44262133999993</v>
      </c>
      <c r="H102" s="95">
        <f>'[17]Operating'!$F135</f>
        <v>56.95337518</v>
      </c>
      <c r="I102" s="95">
        <f>'[16]Operating'!$A135</f>
        <v>62.09038059</v>
      </c>
      <c r="J102" s="95">
        <f>'[21]Operating'!$A$135</f>
        <v>60.41351046999999</v>
      </c>
      <c r="K102" s="95">
        <f>+'[22]Operating_ing'!$A136</f>
        <v>77.39276129</v>
      </c>
      <c r="L102" s="95">
        <f>'[17]Operating'!$G135</f>
        <v>58.0018826599999</v>
      </c>
      <c r="M102" s="95">
        <f>'[16]Operating'!$B135</f>
        <v>47.16776217999999</v>
      </c>
      <c r="N102" s="95">
        <f>'[21]Operating'!$B$135</f>
        <v>63.490383990000005</v>
      </c>
      <c r="O102" s="95">
        <f>+'[22]Operating_ing'!$B136</f>
        <v>71.00990304999999</v>
      </c>
    </row>
    <row r="103" spans="1:15" ht="6" customHeight="1" thickTop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ht="12.75">
      <c r="A104" s="55" t="s">
        <v>146</v>
      </c>
      <c r="B104" s="95">
        <v>58.95278663</v>
      </c>
      <c r="C104" s="95">
        <v>115.20199905999998</v>
      </c>
      <c r="D104" s="95">
        <v>61.974668120000004</v>
      </c>
      <c r="E104" s="95">
        <v>63.349792660000006</v>
      </c>
      <c r="F104" s="95">
        <v>62.87207603000004</v>
      </c>
      <c r="G104" s="95">
        <f>'[18]Operating_ing'!A137</f>
        <v>68.44262133999993</v>
      </c>
      <c r="H104" s="95">
        <f>'[17]Operating'!$F137</f>
        <v>56.95337518</v>
      </c>
      <c r="I104" s="95">
        <f>'[16]Operating'!$A137</f>
        <v>62.09038059</v>
      </c>
      <c r="J104" s="95">
        <f>'[21]Operating'!$A$137</f>
        <v>60.41351046999999</v>
      </c>
      <c r="K104" s="95">
        <f>+'[22]Operating_ing'!$A138</f>
        <v>77.39276129</v>
      </c>
      <c r="L104" s="95">
        <f>'[17]Operating'!$G137</f>
        <v>58.0018826599999</v>
      </c>
      <c r="M104" s="95">
        <f>'[16]Operating'!$B137</f>
        <v>47.16776217999999</v>
      </c>
      <c r="N104" s="95">
        <f>'[21]Operating'!$B$137</f>
        <v>63.490383990000005</v>
      </c>
      <c r="O104" s="95">
        <f>+'[22]Operating_ing'!$B138</f>
        <v>71.00990304999999</v>
      </c>
    </row>
    <row r="105" spans="1:15" ht="12.75">
      <c r="A105" s="40" t="s">
        <v>35</v>
      </c>
      <c r="B105" s="91">
        <v>0</v>
      </c>
      <c r="C105" s="91">
        <v>-21.135800000000003</v>
      </c>
      <c r="D105" s="91">
        <v>0</v>
      </c>
      <c r="E105" s="91">
        <v>0</v>
      </c>
      <c r="F105" s="91">
        <v>5.184</v>
      </c>
      <c r="G105" s="91">
        <f>'[18]Operating_ing'!A138</f>
        <v>1.1715038300000016</v>
      </c>
      <c r="H105" s="91">
        <f>'[17]Operating'!$F138</f>
        <v>-0.5315431200000021</v>
      </c>
      <c r="I105" s="91">
        <f>'[16]Operating'!$A138</f>
        <v>-3.2696336900000023</v>
      </c>
      <c r="J105" s="91">
        <f>'[21]Operating'!$A$138</f>
        <v>0.06605180000001565</v>
      </c>
      <c r="K105" s="91">
        <f>+'[22]Operating_ing'!$A139</f>
        <v>2.4244993600000018</v>
      </c>
      <c r="L105" s="91">
        <f>'[17]Operating'!$G138</f>
        <v>-2.9887785900000017</v>
      </c>
      <c r="M105" s="91">
        <f>'[16]Operating'!$B138</f>
        <v>14.493723060000004</v>
      </c>
      <c r="N105" s="91">
        <f>'[21]Operating'!$B$138</f>
        <v>-0.07717578999999387</v>
      </c>
      <c r="O105" s="91">
        <f>+'[22]Operating_ing'!$B139</f>
        <v>-9.779483959999999</v>
      </c>
    </row>
    <row r="106" spans="1:15" ht="13.5" thickBot="1">
      <c r="A106" s="55" t="s">
        <v>173</v>
      </c>
      <c r="B106" s="95">
        <v>58.95278663</v>
      </c>
      <c r="C106" s="95">
        <v>94.06628695999999</v>
      </c>
      <c r="D106" s="95">
        <v>61.974668120000004</v>
      </c>
      <c r="E106" s="95">
        <v>63.34979265999999</v>
      </c>
      <c r="F106" s="95">
        <v>68.05607603</v>
      </c>
      <c r="G106" s="95">
        <f>'[18]Operating_ing'!A139</f>
        <v>69.61412524000002</v>
      </c>
      <c r="H106" s="95">
        <f>'[17]Operating'!$F139</f>
        <v>56.42183206</v>
      </c>
      <c r="I106" s="95">
        <f>'[16]Operating'!$A139</f>
        <v>58.820746899999996</v>
      </c>
      <c r="J106" s="95">
        <f>'[21]Operating'!$A$139</f>
        <v>60.47956227000001</v>
      </c>
      <c r="K106" s="95">
        <f>+'[22]Operating_ing'!$A140</f>
        <v>79.81726065</v>
      </c>
      <c r="L106" s="95">
        <f>'[17]Operating'!$G139</f>
        <v>55.013104070000004</v>
      </c>
      <c r="M106" s="95">
        <f>'[16]Operating'!$B139</f>
        <v>61.66148524</v>
      </c>
      <c r="N106" s="95">
        <f>'[21]Operating'!$B$139</f>
        <v>63.41320820000001</v>
      </c>
      <c r="O106" s="95">
        <f>+'[22]Operating_ing'!$B140</f>
        <v>61.23041909</v>
      </c>
    </row>
    <row r="107" spans="1:15" ht="6" customHeight="1" thickTop="1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</row>
    <row r="110" spans="1:6" ht="12.75">
      <c r="A110" s="124" t="s">
        <v>87</v>
      </c>
      <c r="B110" s="124"/>
      <c r="C110" s="124"/>
      <c r="D110" s="124"/>
      <c r="E110" s="124"/>
      <c r="F110" s="124"/>
    </row>
    <row r="112" spans="1:15" ht="12.75">
      <c r="A112" s="47" t="s">
        <v>122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13.5" thickBot="1">
      <c r="A113" s="48"/>
      <c r="B113" s="44">
        <v>2005</v>
      </c>
      <c r="C113" s="44"/>
      <c r="D113" s="44">
        <v>2006</v>
      </c>
      <c r="E113" s="44"/>
      <c r="F113" s="44"/>
      <c r="G113" s="44"/>
      <c r="H113" s="44">
        <v>2007</v>
      </c>
      <c r="I113" s="44"/>
      <c r="J113" s="44"/>
      <c r="K113" s="44"/>
      <c r="L113" s="44">
        <v>2008</v>
      </c>
      <c r="M113" s="44"/>
      <c r="N113" s="44"/>
      <c r="O113" s="44"/>
    </row>
    <row r="114" spans="1:15" ht="14.25" thickBot="1" thickTop="1">
      <c r="A114" s="49"/>
      <c r="B114" s="45" t="s">
        <v>235</v>
      </c>
      <c r="C114" s="45" t="s">
        <v>169</v>
      </c>
      <c r="D114" s="45" t="s">
        <v>240</v>
      </c>
      <c r="E114" s="45" t="s">
        <v>237</v>
      </c>
      <c r="F114" s="45" t="s">
        <v>235</v>
      </c>
      <c r="G114" s="45" t="s">
        <v>169</v>
      </c>
      <c r="H114" s="45" t="s">
        <v>240</v>
      </c>
      <c r="I114" s="45" t="s">
        <v>237</v>
      </c>
      <c r="J114" s="45" t="s">
        <v>235</v>
      </c>
      <c r="K114" s="45" t="s">
        <v>169</v>
      </c>
      <c r="L114" s="45" t="s">
        <v>240</v>
      </c>
      <c r="M114" s="45" t="s">
        <v>237</v>
      </c>
      <c r="N114" s="45" t="s">
        <v>235</v>
      </c>
      <c r="O114" s="45" t="s">
        <v>169</v>
      </c>
    </row>
    <row r="115" spans="1:15" ht="13.5" thickTop="1">
      <c r="A115" s="39" t="s">
        <v>128</v>
      </c>
      <c r="B115" s="91">
        <f>-40.67182/1000</f>
        <v>-0.04067182</v>
      </c>
      <c r="C115" s="91">
        <v>2.9366543199999997</v>
      </c>
      <c r="D115" s="91">
        <v>2.3822562799999996</v>
      </c>
      <c r="E115" s="91">
        <v>1.9889761300000008</v>
      </c>
      <c r="F115" s="91">
        <v>0.6731771099999987</v>
      </c>
      <c r="G115" s="91">
        <f>'[18]Operating_ing'!A147</f>
        <v>4.8893420800000005</v>
      </c>
      <c r="H115" s="91">
        <f>'[17]Operating'!$F147</f>
        <v>1.13687791</v>
      </c>
      <c r="I115" s="91">
        <f>'[16]Operating'!$A147</f>
        <v>1.11696141</v>
      </c>
      <c r="J115" s="91">
        <f>'[21]Operating'!$A$147</f>
        <v>1.06282053</v>
      </c>
      <c r="K115" s="91">
        <f>+'[22]Operating_ing'!$A148</f>
        <v>0.6588622000000001</v>
      </c>
      <c r="L115" s="91">
        <f>'[17]Operating'!$G147</f>
        <v>0.7501404</v>
      </c>
      <c r="M115" s="91">
        <f>'[16]Operating'!$B147</f>
        <v>1.1563427299999998</v>
      </c>
      <c r="N115" s="91">
        <f>'[21]Operating'!$B$147</f>
        <v>1.36044672</v>
      </c>
      <c r="O115" s="91">
        <f>+'[22]Operating_ing'!$B148</f>
        <v>4.562145199999999</v>
      </c>
    </row>
    <row r="116" spans="1:15" ht="12.75">
      <c r="A116" s="40" t="s">
        <v>129</v>
      </c>
      <c r="B116" s="91">
        <f>1168.14729/1000</f>
        <v>1.16814729</v>
      </c>
      <c r="C116" s="91">
        <v>18.66150169</v>
      </c>
      <c r="D116" s="91">
        <v>3.4739776900000003</v>
      </c>
      <c r="E116" s="91">
        <v>5.0327228900000005</v>
      </c>
      <c r="F116" s="91">
        <v>9.36033309</v>
      </c>
      <c r="G116" s="91">
        <f>'[18]Operating_ing'!A148</f>
        <v>6.621255729999997</v>
      </c>
      <c r="H116" s="91">
        <f>'[17]Operating'!$F148</f>
        <v>3.1486787599999997</v>
      </c>
      <c r="I116" s="91">
        <f>'[16]Operating'!$A148</f>
        <v>2.1978631400000004</v>
      </c>
      <c r="J116" s="91">
        <f>'[21]Operating'!$A$148</f>
        <v>1.89050353</v>
      </c>
      <c r="K116" s="91">
        <f>+'[22]Operating_ing'!$A149</f>
        <v>0.51954979</v>
      </c>
      <c r="L116" s="91">
        <f>'[17]Operating'!$G148</f>
        <v>1.1986736299999998</v>
      </c>
      <c r="M116" s="91">
        <f>'[16]Operating'!$B148</f>
        <v>-0.8120481299999998</v>
      </c>
      <c r="N116" s="91">
        <f>'[21]Operating'!$B$148</f>
        <v>6.1274918</v>
      </c>
      <c r="O116" s="91">
        <f>+'[22]Operating_ing'!$B149</f>
        <v>12.243825699999999</v>
      </c>
    </row>
    <row r="117" spans="1:15" ht="12.75">
      <c r="A117" s="40" t="s">
        <v>130</v>
      </c>
      <c r="B117" s="91">
        <f>-87.87609/1000</f>
        <v>-0.08787609</v>
      </c>
      <c r="C117" s="91">
        <v>1.7185256899999997</v>
      </c>
      <c r="D117" s="91">
        <v>0.31105666</v>
      </c>
      <c r="E117" s="91">
        <v>1.43478916</v>
      </c>
      <c r="F117" s="91">
        <v>0.8842229599999996</v>
      </c>
      <c r="G117" s="91">
        <f>'[18]Operating_ing'!A149</f>
        <v>-5.60371057</v>
      </c>
      <c r="H117" s="91">
        <f>'[17]Operating'!$F149</f>
        <v>0.92544941</v>
      </c>
      <c r="I117" s="91">
        <f>'[16]Operating'!$A149</f>
        <v>1.7129370400000001</v>
      </c>
      <c r="J117" s="91">
        <f>'[21]Operating'!$A$149</f>
        <v>1.6457954699999993</v>
      </c>
      <c r="K117" s="91">
        <f>+'[22]Operating_ing'!$A150</f>
        <v>4.79033046</v>
      </c>
      <c r="L117" s="91">
        <f>'[17]Operating'!$G149</f>
        <v>8.561694650000002</v>
      </c>
      <c r="M117" s="91">
        <f>'[16]Operating'!$B149</f>
        <v>6.932839259999999</v>
      </c>
      <c r="N117" s="91">
        <f>'[21]Operating'!$B$149</f>
        <v>17.027606099999996</v>
      </c>
      <c r="O117" s="91">
        <f>+'[22]Operating_ing'!$B150</f>
        <v>-17.28779053</v>
      </c>
    </row>
    <row r="118" spans="1:15" ht="12.75">
      <c r="A118" s="40" t="s">
        <v>127</v>
      </c>
      <c r="B118" s="91">
        <f>-8.35225/1000</f>
        <v>-0.00835225</v>
      </c>
      <c r="C118" s="91">
        <v>-0.23928025000000003</v>
      </c>
      <c r="D118" s="91">
        <v>0.00044625</v>
      </c>
      <c r="E118" s="91">
        <v>-0.00792729</v>
      </c>
      <c r="F118" s="91">
        <v>0</v>
      </c>
      <c r="G118" s="91">
        <f>'[18]Operating_ing'!A150</f>
        <v>3.376</v>
      </c>
      <c r="H118" s="91">
        <f>'[17]Operating'!$F150</f>
        <v>0</v>
      </c>
      <c r="I118" s="91">
        <f>'[16]Operating'!$A150</f>
        <v>0</v>
      </c>
      <c r="J118" s="91">
        <f>'[21]Operating'!$A$150</f>
        <v>0</v>
      </c>
      <c r="K118" s="91">
        <f>+'[22]Operating_ing'!$A151</f>
        <v>0</v>
      </c>
      <c r="L118" s="91">
        <f>'[17]Operating'!$G150</f>
        <v>-0.041458</v>
      </c>
      <c r="M118" s="91">
        <f>'[16]Operating'!$B150</f>
        <v>-0.56410355</v>
      </c>
      <c r="N118" s="91">
        <f>'[21]Operating'!$B$150</f>
        <v>-0.342787</v>
      </c>
      <c r="O118" s="91">
        <f>+'[22]Operating_ing'!$B151</f>
        <v>0.96944209</v>
      </c>
    </row>
    <row r="119" spans="1:15" ht="13.5" thickBot="1">
      <c r="A119" s="53"/>
      <c r="B119" s="95">
        <f>1031.24713/1000</f>
        <v>1.03124713</v>
      </c>
      <c r="C119" s="95">
        <v>23.07740145</v>
      </c>
      <c r="D119" s="95">
        <v>6.16684438</v>
      </c>
      <c r="E119" s="95">
        <v>8.448560890000001</v>
      </c>
      <c r="F119" s="95">
        <v>10.917733159999997</v>
      </c>
      <c r="G119" s="95">
        <f>'[18]Operating_ing'!A151</f>
        <v>9.283887239999997</v>
      </c>
      <c r="H119" s="95">
        <f>'[17]Operating'!$F151</f>
        <v>5.21100608</v>
      </c>
      <c r="I119" s="95">
        <f>'[16]Operating'!$A151</f>
        <v>5.02776186</v>
      </c>
      <c r="J119" s="95">
        <f>'[21]Operating'!$A$151</f>
        <v>4.599119259999999</v>
      </c>
      <c r="K119" s="95">
        <f>+'[22]Operating_ing'!$A152</f>
        <v>5.96874245</v>
      </c>
      <c r="L119" s="95">
        <f>'[17]Operating'!$G151</f>
        <v>10.46905068</v>
      </c>
      <c r="M119" s="95">
        <f>'[16]Operating'!$B151</f>
        <v>6.713030309999998</v>
      </c>
      <c r="N119" s="95">
        <f>'[21]Operating'!$B$151</f>
        <v>24.17275762</v>
      </c>
      <c r="O119" s="95">
        <f>+'[22]Operating_ing'!$B152</f>
        <v>0.4876224599999987</v>
      </c>
    </row>
    <row r="120" spans="1:15" ht="6" customHeight="1" thickTop="1">
      <c r="A120" s="121"/>
      <c r="B120" s="126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1:15" ht="12.75">
      <c r="A121" s="55" t="s">
        <v>87</v>
      </c>
      <c r="B121" s="95">
        <v>1.03124713</v>
      </c>
      <c r="C121" s="95">
        <v>23.07740145</v>
      </c>
      <c r="D121" s="95">
        <v>6.16684438</v>
      </c>
      <c r="E121" s="95">
        <v>8.448560890000001</v>
      </c>
      <c r="F121" s="95">
        <v>10.917733159999997</v>
      </c>
      <c r="G121" s="95">
        <f>'[18]Operating_ing'!A153</f>
        <v>9.283887239999997</v>
      </c>
      <c r="H121" s="95">
        <f>'[17]Operating'!$F153</f>
        <v>5.21100608</v>
      </c>
      <c r="I121" s="95">
        <f>'[16]Operating'!$A153</f>
        <v>5.02776186</v>
      </c>
      <c r="J121" s="95">
        <f>'[21]Operating'!$A$153</f>
        <v>4.599119259999999</v>
      </c>
      <c r="K121" s="95">
        <f>+'[22]Operating_ing'!$A154</f>
        <v>5.96874245</v>
      </c>
      <c r="L121" s="95">
        <f>'[17]Operating'!$G153</f>
        <v>10.46905068</v>
      </c>
      <c r="M121" s="95">
        <f>'[16]Operating'!$B153</f>
        <v>6.713030309999998</v>
      </c>
      <c r="N121" s="95">
        <f>'[21]Operating'!$B$153</f>
        <v>24.17275762</v>
      </c>
      <c r="O121" s="95">
        <f>+'[22]Operating_ing'!$B154</f>
        <v>0.4876224599999987</v>
      </c>
    </row>
    <row r="122" spans="1:15" ht="12.75">
      <c r="A122" s="40" t="s">
        <v>35</v>
      </c>
      <c r="B122" s="91">
        <v>0</v>
      </c>
      <c r="C122" s="91">
        <v>-11.973</v>
      </c>
      <c r="D122" s="91">
        <v>0.22035235999999986</v>
      </c>
      <c r="E122" s="91">
        <v>-0.22035236000000077</v>
      </c>
      <c r="F122" s="91">
        <v>-0.644</v>
      </c>
      <c r="G122" s="91">
        <f>'[18]Operating_ing'!A154</f>
        <v>-6.275515</v>
      </c>
      <c r="H122" s="91">
        <f>'[17]Operating'!$F154</f>
        <v>-0.24201430999999957</v>
      </c>
      <c r="I122" s="91">
        <f>'[16]Operating'!$A154</f>
        <v>-3.766413950000001</v>
      </c>
      <c r="J122" s="91">
        <f>'[21]Operating'!$A$154</f>
        <v>-0.6968465899999992</v>
      </c>
      <c r="K122" s="91">
        <f>+'[22]Operating_ing'!$A155</f>
        <v>-1.01085729</v>
      </c>
      <c r="L122" s="91">
        <f>'[17]Operating'!$G154</f>
        <v>-0.8090566199999993</v>
      </c>
      <c r="M122" s="91">
        <f>'[16]Operating'!$B154</f>
        <v>-0.027540469999999914</v>
      </c>
      <c r="N122" s="91">
        <f>'[21]Operating'!$B$154</f>
        <v>-4.378939759999997</v>
      </c>
      <c r="O122" s="91">
        <f>+'[22]Operating_ing'!$B155</f>
        <v>3.27546834</v>
      </c>
    </row>
    <row r="123" spans="1:15" ht="13.5" thickBot="1">
      <c r="A123" s="55" t="s">
        <v>239</v>
      </c>
      <c r="B123" s="95">
        <v>1.03124713</v>
      </c>
      <c r="C123" s="95">
        <v>11.103884569999998</v>
      </c>
      <c r="D123" s="95">
        <v>6.387196739999999</v>
      </c>
      <c r="E123" s="95">
        <v>8.22820853</v>
      </c>
      <c r="F123" s="95">
        <v>10.27423316</v>
      </c>
      <c r="G123" s="95">
        <f>'[18]Operating_ing'!A155</f>
        <v>3.0083722400000035</v>
      </c>
      <c r="H123" s="95">
        <f>'[17]Operating'!$F155</f>
        <v>4.968991770000001</v>
      </c>
      <c r="I123" s="95">
        <f>'[16]Operating'!$A155</f>
        <v>1.2613479099999987</v>
      </c>
      <c r="J123" s="95">
        <f>'[21]Operating'!$A$155</f>
        <v>3.9022726700000003</v>
      </c>
      <c r="K123" s="95">
        <f>+'[22]Operating_ing'!$A156</f>
        <v>4.95788516</v>
      </c>
      <c r="L123" s="95">
        <f>'[17]Operating'!$G155</f>
        <v>9.65999406</v>
      </c>
      <c r="M123" s="95">
        <f>'[16]Operating'!$B155</f>
        <v>6.685489839999998</v>
      </c>
      <c r="N123" s="95">
        <f>'[21]Operating'!$B$155</f>
        <v>19.793817860000004</v>
      </c>
      <c r="O123" s="95">
        <f>+'[22]Operating_ing'!$B156</f>
        <v>3.763090799999999</v>
      </c>
    </row>
    <row r="124" spans="1:15" ht="6" customHeight="1" thickTop="1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</row>
    <row r="127" spans="1:6" ht="12.75">
      <c r="A127" s="124" t="s">
        <v>177</v>
      </c>
      <c r="B127" s="124"/>
      <c r="C127" s="124"/>
      <c r="D127" s="124"/>
      <c r="E127" s="124"/>
      <c r="F127" s="124"/>
    </row>
    <row r="129" spans="1:15" ht="12.75">
      <c r="A129" s="47" t="s">
        <v>122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1:15" ht="13.5" thickBot="1">
      <c r="A130" s="48"/>
      <c r="B130" s="44">
        <v>2005</v>
      </c>
      <c r="C130" s="44"/>
      <c r="D130" s="44">
        <v>2006</v>
      </c>
      <c r="E130" s="44"/>
      <c r="F130" s="44"/>
      <c r="G130" s="44"/>
      <c r="H130" s="44">
        <v>2007</v>
      </c>
      <c r="I130" s="44"/>
      <c r="J130" s="44"/>
      <c r="K130" s="44"/>
      <c r="L130" s="44">
        <v>2008</v>
      </c>
      <c r="M130" s="44"/>
      <c r="N130" s="44"/>
      <c r="O130" s="44"/>
    </row>
    <row r="131" spans="1:15" ht="14.25" thickBot="1" thickTop="1">
      <c r="A131" s="49"/>
      <c r="B131" s="45" t="s">
        <v>235</v>
      </c>
      <c r="C131" s="45" t="s">
        <v>169</v>
      </c>
      <c r="D131" s="45" t="s">
        <v>240</v>
      </c>
      <c r="E131" s="45" t="s">
        <v>237</v>
      </c>
      <c r="F131" s="45" t="s">
        <v>235</v>
      </c>
      <c r="G131" s="45" t="s">
        <v>169</v>
      </c>
      <c r="H131" s="45" t="s">
        <v>240</v>
      </c>
      <c r="I131" s="45" t="s">
        <v>237</v>
      </c>
      <c r="J131" s="45" t="s">
        <v>235</v>
      </c>
      <c r="K131" s="45" t="s">
        <v>169</v>
      </c>
      <c r="L131" s="45" t="s">
        <v>240</v>
      </c>
      <c r="M131" s="45" t="s">
        <v>237</v>
      </c>
      <c r="N131" s="45" t="s">
        <v>235</v>
      </c>
      <c r="O131" s="45" t="s">
        <v>169</v>
      </c>
    </row>
    <row r="132" spans="1:15" ht="13.5" thickTop="1">
      <c r="A132" s="55" t="s">
        <v>177</v>
      </c>
      <c r="B132" s="95">
        <v>11.534736189999997</v>
      </c>
      <c r="C132" s="95">
        <v>-5.141922269999997</v>
      </c>
      <c r="D132" s="95">
        <v>6.01227327</v>
      </c>
      <c r="E132" s="95">
        <v>-2.7405927599999975</v>
      </c>
      <c r="F132" s="95">
        <v>296.89496077</v>
      </c>
      <c r="G132" s="95">
        <f>'[18]Operating_ing'!A163</f>
        <v>27.018975600000072</v>
      </c>
      <c r="H132" s="95">
        <f>'[17]Operating'!$F163</f>
        <v>12.035272010000002</v>
      </c>
      <c r="I132" s="95">
        <f>'[16]Operating'!$A163</f>
        <v>14.223772449999997</v>
      </c>
      <c r="J132" s="95">
        <f>'[21]Operating'!$A$163</f>
        <v>23.78424687000001</v>
      </c>
      <c r="K132" s="95">
        <f>+'[22]Operating_ing'!$A164</f>
        <v>19.69042077999999</v>
      </c>
      <c r="L132" s="95">
        <f>'[17]Operating'!$G163</f>
        <v>15.562326929999998</v>
      </c>
      <c r="M132" s="95">
        <f>'[16]Operating'!$B163</f>
        <v>1.7040783200000043</v>
      </c>
      <c r="N132" s="95">
        <f>'[21]Operating'!$B$163</f>
        <v>14.465449569999997</v>
      </c>
      <c r="O132" s="95">
        <f>+'[22]Operating_ing'!$B164</f>
        <v>29.27728684</v>
      </c>
    </row>
    <row r="133" spans="1:15" ht="12.75">
      <c r="A133" s="40" t="s">
        <v>35</v>
      </c>
      <c r="B133" s="91">
        <f>B132-B134</f>
        <v>-1.6496180000000038</v>
      </c>
      <c r="C133" s="91">
        <v>-0.14001634000000196</v>
      </c>
      <c r="D133" s="91">
        <v>-2.1274097700000003</v>
      </c>
      <c r="E133" s="91">
        <v>-1.56118023</v>
      </c>
      <c r="F133" s="91">
        <v>-275.2250231537203</v>
      </c>
      <c r="G133" s="91">
        <f>'[18]Operating_ing'!A164</f>
        <v>-3.456229366279658</v>
      </c>
      <c r="H133" s="91">
        <f>'[17]Operating'!$F164</f>
        <v>-2.667931099999991</v>
      </c>
      <c r="I133" s="91">
        <f>'[16]Operating'!$A164</f>
        <v>-3.720992560000008</v>
      </c>
      <c r="J133" s="91">
        <f>'[21]Operating'!$A$164</f>
        <v>-4.948778390000006</v>
      </c>
      <c r="K133" s="91">
        <f>+'[22]Operating_ing'!$A165</f>
        <v>1.0191909199999973</v>
      </c>
      <c r="L133" s="91">
        <f>'[17]Operating'!$G164</f>
        <v>0.3724919899999986</v>
      </c>
      <c r="M133" s="91">
        <f>'[16]Operating'!$B164</f>
        <v>8.172873540000007</v>
      </c>
      <c r="N133" s="91">
        <f>'[21]Operating'!$B$164</f>
        <v>0.7588671299999987</v>
      </c>
      <c r="O133" s="91">
        <f>+'[22]Operating_ing'!$B165</f>
        <v>0.5389685699999973</v>
      </c>
    </row>
    <row r="134" spans="1:15" ht="13.5" thickBot="1">
      <c r="A134" s="41" t="s">
        <v>178</v>
      </c>
      <c r="B134" s="95">
        <v>13.18435419</v>
      </c>
      <c r="C134" s="95">
        <v>-5.281938609999998</v>
      </c>
      <c r="D134" s="95">
        <v>3.8848634999999994</v>
      </c>
      <c r="E134" s="95">
        <v>-4.301772989999997</v>
      </c>
      <c r="F134" s="95">
        <v>21.669937616279697</v>
      </c>
      <c r="G134" s="95">
        <f>'[18]Operating_ing'!A165</f>
        <v>23.562746233720414</v>
      </c>
      <c r="H134" s="95">
        <f>'[17]Operating'!$F165</f>
        <v>9.36734091000001</v>
      </c>
      <c r="I134" s="95">
        <f>'[16]Operating'!$A165</f>
        <v>10.502779889999989</v>
      </c>
      <c r="J134" s="95">
        <f>'[21]Operating'!$A$165</f>
        <v>18.835468480000003</v>
      </c>
      <c r="K134" s="95">
        <f>+'[22]Operating_ing'!$A166</f>
        <v>20.709611699999986</v>
      </c>
      <c r="L134" s="95">
        <f>'[17]Operating'!$G165</f>
        <v>15.934818919999996</v>
      </c>
      <c r="M134" s="95">
        <f>'[16]Operating'!$B165</f>
        <v>9.87695186000001</v>
      </c>
      <c r="N134" s="95">
        <f>'[21]Operating'!$B$165</f>
        <v>15.224316699999996</v>
      </c>
      <c r="O134" s="95">
        <f>+'[22]Operating_ing'!$B166</f>
        <v>29.816255409999997</v>
      </c>
    </row>
    <row r="135" spans="1:15" ht="6" customHeight="1" thickTop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8" ht="12.75">
      <c r="A138" s="113" t="s">
        <v>303</v>
      </c>
    </row>
    <row r="140" spans="1:15" ht="12.75">
      <c r="A140" s="47" t="s">
        <v>174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</row>
    <row r="141" spans="1:15" ht="13.5" thickBot="1">
      <c r="A141" s="48"/>
      <c r="B141" s="44">
        <v>2005</v>
      </c>
      <c r="C141" s="44"/>
      <c r="D141" s="44">
        <v>2006</v>
      </c>
      <c r="E141" s="44"/>
      <c r="F141" s="44"/>
      <c r="G141" s="44"/>
      <c r="H141" s="44">
        <v>2007</v>
      </c>
      <c r="I141" s="44"/>
      <c r="J141" s="44"/>
      <c r="K141" s="44"/>
      <c r="L141" s="44">
        <v>2008</v>
      </c>
      <c r="M141" s="44"/>
      <c r="N141" s="44"/>
      <c r="O141" s="44"/>
    </row>
    <row r="142" spans="1:15" ht="14.25" thickBot="1" thickTop="1">
      <c r="A142" s="49"/>
      <c r="B142" s="45" t="s">
        <v>235</v>
      </c>
      <c r="C142" s="45" t="s">
        <v>169</v>
      </c>
      <c r="D142" s="45" t="s">
        <v>240</v>
      </c>
      <c r="E142" s="45" t="s">
        <v>237</v>
      </c>
      <c r="F142" s="45" t="s">
        <v>235</v>
      </c>
      <c r="G142" s="45" t="s">
        <v>169</v>
      </c>
      <c r="H142" s="45" t="s">
        <v>240</v>
      </c>
      <c r="I142" s="45" t="s">
        <v>237</v>
      </c>
      <c r="J142" s="45" t="s">
        <v>235</v>
      </c>
      <c r="K142" s="45" t="s">
        <v>169</v>
      </c>
      <c r="L142" s="45" t="s">
        <v>240</v>
      </c>
      <c r="M142" s="45" t="s">
        <v>237</v>
      </c>
      <c r="N142" s="45" t="s">
        <v>235</v>
      </c>
      <c r="O142" s="45" t="s">
        <v>169</v>
      </c>
    </row>
    <row r="143" spans="1:15" ht="13.5" thickTop="1">
      <c r="A143" s="55" t="s">
        <v>307</v>
      </c>
      <c r="B143" s="95">
        <f aca="true" t="shared" si="0" ref="B143:H143">B33*-1</f>
        <v>82.033</v>
      </c>
      <c r="C143" s="95">
        <f t="shared" si="0"/>
        <v>-5.795358039999992</v>
      </c>
      <c r="D143" s="95">
        <f t="shared" si="0"/>
        <v>47.14541067</v>
      </c>
      <c r="E143" s="95">
        <f t="shared" si="0"/>
        <v>74.09664885</v>
      </c>
      <c r="F143" s="95">
        <f t="shared" si="0"/>
        <v>67.57004049000001</v>
      </c>
      <c r="G143" s="95">
        <f t="shared" si="0"/>
        <v>10.89561314999999</v>
      </c>
      <c r="H143" s="95">
        <f t="shared" si="0"/>
        <v>43.79115581</v>
      </c>
      <c r="I143" s="95">
        <f>'[16]Operating_ing'!$A266</f>
        <v>81.88493794</v>
      </c>
      <c r="J143" s="95">
        <f>'[21]Operating'!$A$268</f>
        <v>53.316910789999994</v>
      </c>
      <c r="K143" s="95">
        <f>+'[22]Operating_ing'!$A267</f>
        <v>73.14757311999999</v>
      </c>
      <c r="L143" s="95">
        <f>L33*-1</f>
        <v>72.77763842</v>
      </c>
      <c r="M143" s="95">
        <f>'[16]Operating_ing'!$B266</f>
        <v>133.55417957</v>
      </c>
      <c r="N143" s="95">
        <f>'[21]Operating'!$B$268</f>
        <v>-9.362183669999999</v>
      </c>
      <c r="O143" s="95">
        <f>+'[22]Operating_ing'!$B267</f>
        <v>-179.60269761</v>
      </c>
    </row>
    <row r="144" spans="1:15" ht="12.75">
      <c r="A144" s="144" t="s">
        <v>304</v>
      </c>
      <c r="B144" s="145">
        <f>B143/('[10]DR trim Galp Energia'!$F$37/1000)</f>
        <v>0.23875322660977016</v>
      </c>
      <c r="C144" s="145">
        <f>C143/('[20]DR trim Galp Energia'!$F$37/1000)</f>
        <v>-0.28631562062538485</v>
      </c>
      <c r="D144" s="145">
        <f>D143/('[11]DR Galp Energia'!$G$37/1000)</f>
        <v>0.2849820643498532</v>
      </c>
      <c r="E144" s="145">
        <f>E143/('[9]DR trim Galp Energia'!$F$37/1000)</f>
        <v>0.2377963614208703</v>
      </c>
      <c r="F144" s="145">
        <f>F143/('[19]DR trim Galp Energia'!$F$37/1000)</f>
        <v>0.154300566595929</v>
      </c>
      <c r="G144" s="145">
        <f>G143/('[18]DR trim Galp Energia'!$F$37/1000)</f>
        <v>0.25100776885109555</v>
      </c>
      <c r="H144" s="145">
        <f>H143/('[17]DR Galp Energia_1Q'!$G$39/1000)</f>
        <v>0.23260157831209227</v>
      </c>
      <c r="I144" s="145">
        <f>'[16]Operating_ing'!$A267</f>
        <v>0.2399061495689816</v>
      </c>
      <c r="J144" s="145">
        <f>'[21]Operating'!$A$269</f>
        <v>0.22031377080648595</v>
      </c>
      <c r="K144" s="145">
        <f>+'[22]Operating_ing'!$A268</f>
        <v>0.351544145319359</v>
      </c>
      <c r="L144" s="145">
        <f>L143/('[17]DR Galp Energia_1Q'!$E$39/1000)</f>
        <v>0.29106622274579164</v>
      </c>
      <c r="M144" s="145">
        <f>'[16]Operating_ing'!$B267</f>
        <v>0.2764364001157943</v>
      </c>
      <c r="N144" s="145" t="str">
        <f>'[21]Operating_ing'!$B$267</f>
        <v>n.m.</v>
      </c>
      <c r="O144" s="145" t="str">
        <f>+'[22]Operating_ing'!$B268</f>
        <v>n.m.</v>
      </c>
    </row>
    <row r="145" spans="1:15" ht="12.75">
      <c r="A145" s="39" t="s">
        <v>156</v>
      </c>
      <c r="B145" s="91">
        <f>('[10]DR trim Galp Energia'!$F$41+'[10]DR trim Galp Energia'!$F$32)/1000*-1</f>
        <v>-41.62934203005012</v>
      </c>
      <c r="C145" s="91">
        <f>('[20]DR trim Galp Energia'!$F$41+'[20]DR trim Galp Energia'!$F$32)/1000*-1</f>
        <v>10.686322878014646</v>
      </c>
      <c r="D145" s="91">
        <f>('[11]DR Galp Energia'!$G$41+'[11]DR Galp Energia'!$G$32)/1000*-1</f>
        <v>9.27286285225002</v>
      </c>
      <c r="E145" s="91">
        <f>('[9]DR trim Galp Energia'!$F$32+'[9]DR trim Galp Energia'!$F$41)/1000*-1</f>
        <v>-30.61478195224999</v>
      </c>
      <c r="F145" s="91">
        <f>('[19]DR trim Galp Energia'!$F$41+'[19]DR trim Galp Energia'!$F$32)/1000*-1</f>
        <v>0.8035248799999972</v>
      </c>
      <c r="G145" s="91">
        <f>('[18]DR trim Galp Energia'!$F$41+'[18]DR trim Galp Energia'!$F$32)/1000*-1</f>
        <v>54.44407517</v>
      </c>
      <c r="H145" s="91">
        <f>('[17]DR Galp Energia_1Q'!$G$43+'[17]DR Galp Energia_1Q'!$G$32)/1000*-1</f>
        <v>7.913809370000003</v>
      </c>
      <c r="I145" s="91">
        <f>'[16]Operating_ing'!$A268</f>
        <v>-31.006017760000017</v>
      </c>
      <c r="J145" s="91">
        <f>'[21]Operating'!$A$270</f>
        <v>2.9031860300000116</v>
      </c>
      <c r="K145" s="91">
        <f>+'[22]Operating_ing'!$A269</f>
        <v>-20.463440710000054</v>
      </c>
      <c r="L145" s="91">
        <f>(('[17]DR Galp Energia_1Q'!$E$43+'[17]DR Galp Energia_1Q'!$E$32)/1000)*-1</f>
        <v>-13.496620230000001</v>
      </c>
      <c r="M145" s="91">
        <f>'[16]Operating_ing'!$B268</f>
        <v>-83.90918887999997</v>
      </c>
      <c r="N145" s="91">
        <f>'[21]Operating'!$B$270</f>
        <v>47.461591999999975</v>
      </c>
      <c r="O145" s="91">
        <f>+'[22]Operating_ing'!$B269</f>
        <v>227.3640794999999</v>
      </c>
    </row>
    <row r="146" spans="1:15" ht="12.75">
      <c r="A146" s="55" t="s">
        <v>305</v>
      </c>
      <c r="B146" s="95">
        <f>('[10]DR trim Galp Energia'!$F$38+'[10]DR trim Galp Energia'!$F$41+'[10]DR trim Galp Energia'!$F$32)/1000*-1</f>
        <v>40.40365796994988</v>
      </c>
      <c r="C146" s="95">
        <f>('[20]DR trim Galp Energia'!$F$38+'[20]DR trim Galp Energia'!$F$41+'[20]DR trim Galp Energia'!$F$32)/1000*-1</f>
        <v>4.8909648380146535</v>
      </c>
      <c r="D146" s="95">
        <f>('[11]DR Galp Energia'!$G$38+'[11]DR Galp Energia'!$G$41+'[11]DR Galp Energia'!$G$32)/1000*-1</f>
        <v>56.41827352225002</v>
      </c>
      <c r="E146" s="95">
        <f>('[9]DR trim Galp Energia'!$F$38+'[9]DR trim Galp Energia'!$F$41+'[9]DR trim Galp Energia'!$F$32)/1000*-1</f>
        <v>43.48186689775</v>
      </c>
      <c r="F146" s="95">
        <f>('[19]DR trim Galp Energia'!$F$38+'[19]DR trim Galp Energia'!$F$41+'[19]DR trim Galp Energia'!$F$32)/1000*-1</f>
        <v>68.37356537000001</v>
      </c>
      <c r="G146" s="95">
        <f>('[18]DR trim Galp Energia'!$F$38+'[18]DR trim Galp Energia'!$F$41+'[18]DR trim Galp Energia'!$F$32)/1000*-1</f>
        <v>65.33968832</v>
      </c>
      <c r="H146" s="95">
        <f>('[17]DR Galp Energia_1Q'!$G$40+'[17]DR Galp Energia_1Q'!$G$43+'[17]DR Galp Energia_1Q'!$G$32)/1000*-1</f>
        <v>51.70496518</v>
      </c>
      <c r="I146" s="95">
        <f>'[16]Operating_ing'!$A269</f>
        <v>50.87892017999999</v>
      </c>
      <c r="J146" s="95">
        <f>'[21]Operating'!$A$271</f>
        <v>56.22009682000001</v>
      </c>
      <c r="K146" s="95">
        <f>+'[22]Operating_ing'!$A270</f>
        <v>52.68413240999993</v>
      </c>
      <c r="L146" s="95">
        <f>('[17]DR Galp Energia_1Q'!$E$40+'[17]DR Galp Energia_1Q'!$E$43+'[17]DR Galp Energia_1Q'!$E$32)/1000*-1</f>
        <v>59.28101819000002</v>
      </c>
      <c r="M146" s="95">
        <f>'[16]Operating_ing'!$B269</f>
        <v>49.644990690000064</v>
      </c>
      <c r="N146" s="95">
        <f>'[21]Operating'!$B$271</f>
        <v>38.099408329999974</v>
      </c>
      <c r="O146" s="95">
        <f>+'[22]Operating_ing'!$B270</f>
        <v>47.761381889999846</v>
      </c>
    </row>
    <row r="147" spans="1:15" ht="12.75">
      <c r="A147" s="39" t="s">
        <v>35</v>
      </c>
      <c r="B147" s="91">
        <f>('[10]DR trim Galp Energia'!$G$38-'[10]DR trim Galp Energia'!$F$38)/1000*-1</f>
        <v>0.349</v>
      </c>
      <c r="C147" s="91">
        <f>('[20]DR trim Galp Energia'!$G$38-'[20]DR trim Galp Energia'!$F$38)/1000*-1</f>
        <v>10.192325</v>
      </c>
      <c r="D147" s="91">
        <f>('[11]DR Galp Energia'!$H$38-'[11]DR Galp Energia'!$G$38)/1000*-1</f>
        <v>-0.3537452781250031</v>
      </c>
      <c r="E147" s="91">
        <f>('[9]DR trim Galp Energia'!$G$38-'[9]DR trim Galp Energia'!$F$38)/1000*-1</f>
        <v>-2.583254721874997</v>
      </c>
      <c r="F147" s="91">
        <f>('[19]DR trim Galp Energia'!$G$38-'[19]DR trim Galp Energia'!$F$38)/1000*-1</f>
        <v>-15.533207309124977</v>
      </c>
      <c r="G147" s="91">
        <f>('[18]DR trim Galp Energia'!$G$38-'[18]DR trim Galp Energia'!$F$38)/1000*-1</f>
        <v>-7.26443647869792</v>
      </c>
      <c r="H147" s="91">
        <f>('[17]DR Galp Energia_1Q'!$H$40-'[17]DR Galp Energia_1Q'!$G$40)/1000*-1</f>
        <v>-0.23014102809999895</v>
      </c>
      <c r="I147" s="91">
        <f>'[16]Operating_ing'!$A270</f>
        <v>-0.3472967794249998</v>
      </c>
      <c r="J147" s="91">
        <f>'[21]Operating'!$A$272</f>
        <v>0.06828612380001868</v>
      </c>
      <c r="K147" s="91">
        <f>+'[22]Operating_ing'!$A271</f>
        <v>1.5531837001749955</v>
      </c>
      <c r="L147" s="91">
        <f>('[17]DR Galp Energia_1Q'!$F$40-'[17]DR Galp Energia_1Q'!$E$40)/1000*-1</f>
        <v>1.333</v>
      </c>
      <c r="M147" s="91">
        <f>'[16]Operating_ing'!$B270</f>
        <v>-2.082</v>
      </c>
      <c r="N147" s="91">
        <f>'[21]Operating'!$B$272</f>
        <v>0.538270188399998</v>
      </c>
      <c r="O147" s="91">
        <f>+'[22]Operating_ing'!$B271</f>
        <v>3.5184415886453935</v>
      </c>
    </row>
    <row r="148" spans="1:15" ht="12.75">
      <c r="A148" s="55" t="s">
        <v>306</v>
      </c>
      <c r="B148" s="95">
        <f>('[10]DR trim Galp Energia'!$G$38+'[10]DR trim Galp Energia'!$G$41+'[10]DR trim Galp Energia'!$G$32)/1000*-1</f>
        <v>40.75265796994989</v>
      </c>
      <c r="C148" s="95">
        <f>('[20]DR trim Galp Energia'!$G$38+'[20]DR trim Galp Energia'!$G$41+'[20]DR trim Galp Energia'!$G$32)/1000*-1</f>
        <v>15.08328983801465</v>
      </c>
      <c r="D148" s="95">
        <f>('[11]DR Galp Energia'!$H$38+'[11]DR Galp Energia'!$H$41+'[11]DR Galp Energia'!$H$32)/1000*-1</f>
        <v>56.064528244125015</v>
      </c>
      <c r="E148" s="95">
        <f>('[9]DR trim Galp Energia'!$G$38+'[9]DR trim Galp Energia'!$G$41+'[9]DR trim Galp Energia'!$G$32)/1000*-1</f>
        <v>40.898612175874995</v>
      </c>
      <c r="F148" s="95">
        <f>('[19]DR trim Galp Energia'!$G$38+'[19]DR trim Galp Energia'!$G$41+'[19]DR trim Galp Energia'!$G$32)/1000*-1</f>
        <v>52.84035806087503</v>
      </c>
      <c r="G148" s="95">
        <f>('[18]DR trim Galp Energia'!$G$38+'[18]DR trim Galp Energia'!$G$41+'[18]DR trim Galp Energia'!$G$32)/1000*-1</f>
        <v>58.07525184130208</v>
      </c>
      <c r="H148" s="95">
        <f>('[17]DR Galp Energia_1Q'!$H$40+'[17]DR Galp Energia_1Q'!$H$43+'[17]DR Galp Energia_1Q'!$H$32)/1000*-1</f>
        <v>51.4748241519</v>
      </c>
      <c r="I148" s="95">
        <f>'[16]Operating_ing'!$A271</f>
        <v>50.531623400574986</v>
      </c>
      <c r="J148" s="95">
        <f>'[21]Operating'!$A$273</f>
        <v>56.28838294380002</v>
      </c>
      <c r="K148" s="95">
        <f>+'[22]Operating_ing'!$A272</f>
        <v>54.23731611017493</v>
      </c>
      <c r="L148" s="95">
        <f>('[17]DR Galp Energia_1Q'!$F$40+'[17]DR Galp Energia_1Q'!$F$43+'[17]DR Galp Energia_1Q'!$F$32)/1000*-1</f>
        <v>60.61401819000002</v>
      </c>
      <c r="M148" s="95">
        <f>'[16]Operating_ing'!$B271</f>
        <v>47.56299069000006</v>
      </c>
      <c r="N148" s="95">
        <f>'[21]Operating'!$B$273</f>
        <v>38.63767851839997</v>
      </c>
      <c r="O148" s="95">
        <f>+'[22]Operating_ing'!$B272</f>
        <v>51.2798234786453</v>
      </c>
    </row>
    <row r="149" spans="1:15" ht="13.5" thickBot="1">
      <c r="A149" s="144" t="s">
        <v>304</v>
      </c>
      <c r="B149" s="145">
        <f>B148/(('[10]DR trim Galp Energia'!$G$37-'[10]DR trim Galp Energia'!$G$32)/1000)</f>
        <v>0.23150044758229402</v>
      </c>
      <c r="C149" s="145">
        <f>C148/(('[20]DR trim Galp Energia'!$G$37-'[20]DR trim Galp Energia'!$G$32)/1000)</f>
        <v>0.1315934852340259</v>
      </c>
      <c r="D149" s="145">
        <f>D148/(('[11]DR Galp Energia'!$H$37-'[11]DR Galp Energia'!$H$32)/1000)</f>
        <v>0.3768135184490735</v>
      </c>
      <c r="E149" s="145">
        <f>E148/(('[9]DR trim Galp Energia'!$G$37-'[9]DR trim Galp Energia'!$G$32)/1000)</f>
        <v>0.3492096005211436</v>
      </c>
      <c r="F149" s="145">
        <f>F148/(('[19]DR trim Galp Energia'!$G$37-'[19]DR trim Galp Energia'!$G$32)/1000)</f>
        <v>0.20248908382100458</v>
      </c>
      <c r="G149" s="145">
        <f>G148/(('[18]DR trim Galp Energia'!$F$37-'[18]DR trim Galp Energia'!$F$32)/1000)</f>
        <v>0.33341802197395826</v>
      </c>
      <c r="H149" s="145">
        <f>H148/(('[17]DR Galp Energia_1Q'!$H$39-'[17]DR Galp Energia_1Q'!$H$32)/1000)</f>
        <v>0.29864034904285314</v>
      </c>
      <c r="I149" s="145">
        <f>'[16]Operating_ing'!$A272</f>
        <v>0.23188432671266984</v>
      </c>
      <c r="J149" s="145">
        <f>'[21]Operating'!$A$274</f>
        <v>0.38004073622914886</v>
      </c>
      <c r="K149" s="145">
        <f>+'[22]Operating_ing'!$A273</f>
        <v>0.5583796831497612</v>
      </c>
      <c r="L149" s="145">
        <f>L148/(('[17]DR Galp Energia_1Q'!$F$39-'[17]DR Galp Energia_1Q'!$F$32)/1000)</f>
        <v>0.3531967420955846</v>
      </c>
      <c r="M149" s="145">
        <f>'[16]Operating_ing'!$B272</f>
        <v>0.31049266550788035</v>
      </c>
      <c r="N149" s="145">
        <f>'[21]Operating'!$B$274</f>
        <v>0.21668240819049445</v>
      </c>
      <c r="O149" s="145">
        <f>+'[22]Operating_ing'!$B273</f>
        <v>0.28873209943309414</v>
      </c>
    </row>
    <row r="150" spans="1:15" ht="6" customHeight="1" thickTop="1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</row>
    <row r="152" ht="14.25">
      <c r="A152" s="148" t="s">
        <v>322</v>
      </c>
    </row>
    <row r="154" spans="1:6" ht="12.75">
      <c r="A154" s="124" t="s">
        <v>271</v>
      </c>
      <c r="B154" s="124"/>
      <c r="C154" s="124"/>
      <c r="D154" s="124"/>
      <c r="E154" s="124"/>
      <c r="F154" s="124"/>
    </row>
    <row r="156" spans="1:15" ht="12.75">
      <c r="A156" s="47" t="s">
        <v>122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</row>
    <row r="157" spans="1:15" ht="13.5" thickBot="1">
      <c r="A157" s="48"/>
      <c r="B157" s="44">
        <v>2005</v>
      </c>
      <c r="C157" s="44"/>
      <c r="D157" s="44">
        <v>2006</v>
      </c>
      <c r="E157" s="44"/>
      <c r="F157" s="44"/>
      <c r="G157" s="44"/>
      <c r="H157" s="44">
        <v>2007</v>
      </c>
      <c r="I157" s="44"/>
      <c r="J157" s="44"/>
      <c r="K157" s="44"/>
      <c r="L157" s="44">
        <v>2008</v>
      </c>
      <c r="M157" s="44"/>
      <c r="N157" s="44"/>
      <c r="O157" s="44"/>
    </row>
    <row r="158" spans="1:15" ht="14.25" thickBot="1" thickTop="1">
      <c r="A158" s="49"/>
      <c r="B158" s="45" t="s">
        <v>235</v>
      </c>
      <c r="C158" s="45" t="s">
        <v>169</v>
      </c>
      <c r="D158" s="45" t="s">
        <v>240</v>
      </c>
      <c r="E158" s="45" t="s">
        <v>237</v>
      </c>
      <c r="F158" s="45" t="s">
        <v>235</v>
      </c>
      <c r="G158" s="45" t="s">
        <v>169</v>
      </c>
      <c r="H158" s="45" t="s">
        <v>240</v>
      </c>
      <c r="I158" s="45" t="s">
        <v>237</v>
      </c>
      <c r="J158" s="45" t="s">
        <v>235</v>
      </c>
      <c r="K158" s="45" t="s">
        <v>169</v>
      </c>
      <c r="L158" s="45" t="s">
        <v>240</v>
      </c>
      <c r="M158" s="45" t="s">
        <v>237</v>
      </c>
      <c r="N158" s="45" t="s">
        <v>235</v>
      </c>
      <c r="O158" s="45" t="s">
        <v>169</v>
      </c>
    </row>
    <row r="159" spans="1:15" ht="13.5" thickTop="1">
      <c r="A159" s="85" t="s">
        <v>107</v>
      </c>
      <c r="B159" s="80" t="s">
        <v>243</v>
      </c>
      <c r="C159" s="91">
        <v>38.08299999999997</v>
      </c>
      <c r="D159" s="91">
        <v>158.59762947000007</v>
      </c>
      <c r="E159" s="91">
        <v>318.2724388099995</v>
      </c>
      <c r="F159" s="91">
        <v>458.06068024000047</v>
      </c>
      <c r="G159" s="91">
        <f>'[18]Cashflowmap_ing'!A5</f>
        <v>31.859589499998037</v>
      </c>
      <c r="H159" s="91">
        <f>'[17]Cashflowmap'!$D5</f>
        <v>179.40461400999962</v>
      </c>
      <c r="I159" s="91">
        <f>'[16]Cashflowmap'!$A5</f>
        <v>337.7055194999997</v>
      </c>
      <c r="J159" s="91">
        <f>'[21]Cashflowmap'!$A$5</f>
        <v>218.31258978999836</v>
      </c>
      <c r="K159" s="91">
        <f>+'[22]Cashflowmap_ing'!$A5</f>
        <v>205.8935804400013</v>
      </c>
      <c r="L159" s="91">
        <f>'[17]Cashflowmap'!$E5</f>
        <v>247.26638175999926</v>
      </c>
      <c r="M159" s="91">
        <f>'[16]Cashflowmap'!$B5</f>
        <v>477.48757730000193</v>
      </c>
      <c r="N159" s="91">
        <f>'[21]Cashflowmap'!$B$5</f>
        <v>8.439858149998145</v>
      </c>
      <c r="O159" s="91">
        <f>+'[22]Cashflowmap_ing'!$B5</f>
        <v>-628.4556800400007</v>
      </c>
    </row>
    <row r="160" spans="1:15" ht="12.75">
      <c r="A160" s="127" t="s">
        <v>218</v>
      </c>
      <c r="B160" s="80" t="s">
        <v>243</v>
      </c>
      <c r="C160" s="91">
        <v>91.709</v>
      </c>
      <c r="D160" s="91">
        <v>61.97466812</v>
      </c>
      <c r="E160" s="91">
        <v>63.34979266</v>
      </c>
      <c r="F160" s="91">
        <v>62.87207603</v>
      </c>
      <c r="G160" s="91">
        <f>'[18]Cashflowmap_ing'!A6</f>
        <v>68.44262141000002</v>
      </c>
      <c r="H160" s="91">
        <f>'[17]Cashflowmap'!$D6</f>
        <v>56.95337518</v>
      </c>
      <c r="I160" s="91">
        <f>'[16]Cashflowmap'!$A6</f>
        <v>62.09038058999999</v>
      </c>
      <c r="J160" s="91">
        <f>'[21]Cashflowmap'!$A$6</f>
        <v>60.413510470000006</v>
      </c>
      <c r="K160" s="91">
        <f>+'[22]Cashflowmap_ing'!$A6</f>
        <v>77.39276128999998</v>
      </c>
      <c r="L160" s="91">
        <f>'[17]Cashflowmap'!$E6</f>
        <v>58.00188265999999</v>
      </c>
      <c r="M160" s="91">
        <f>'[16]Cashflowmap'!$B6</f>
        <v>47.16776218000001</v>
      </c>
      <c r="N160" s="91">
        <f>'[21]Cashflowmap'!$B$6</f>
        <v>63.49038399000001</v>
      </c>
      <c r="O160" s="91">
        <f>+'[22]Cashflowmap_ing'!$B6</f>
        <v>71.00990304999996</v>
      </c>
    </row>
    <row r="161" spans="1:15" ht="12.75">
      <c r="A161" s="127" t="s">
        <v>219</v>
      </c>
      <c r="B161" s="80" t="s">
        <v>243</v>
      </c>
      <c r="C161" s="91">
        <v>-72.82968</v>
      </c>
      <c r="D161" s="91">
        <v>-287.8760078169206</v>
      </c>
      <c r="E161" s="91">
        <v>132.2459100331697</v>
      </c>
      <c r="F161" s="91">
        <v>22.39013543151941</v>
      </c>
      <c r="G161" s="91">
        <f>'[18]Cashflowmap_ing'!A7</f>
        <v>44.279827787207154</v>
      </c>
      <c r="H161" s="91">
        <f>'[17]Cashflowmap'!$D7</f>
        <v>12.549188059947312</v>
      </c>
      <c r="I161" s="91">
        <f>'[16]Cashflowmap'!$A7</f>
        <v>-147.35272194501624</v>
      </c>
      <c r="J161" s="91">
        <f>'[21]Cashflowmap'!$A$7</f>
        <v>139.7189641145641</v>
      </c>
      <c r="K161" s="91">
        <f>+'[22]Cashflowmap_ing'!$A7</f>
        <v>70.45668944718796</v>
      </c>
      <c r="L161" s="91">
        <f>'[17]Cashflowmap'!$E7</f>
        <v>59.706661528364286</v>
      </c>
      <c r="M161" s="91">
        <f>'[16]Cashflowmap'!$B7</f>
        <v>-234.5041693111049</v>
      </c>
      <c r="N161" s="91">
        <f>'[21]Cashflowmap'!$B$7</f>
        <v>136.83813693570983</v>
      </c>
      <c r="O161" s="91">
        <f>+'[22]Cashflowmap_ing'!$B7</f>
        <v>484.3108283124417</v>
      </c>
    </row>
    <row r="162" spans="1:15" ht="13.5" thickBot="1">
      <c r="A162" s="128" t="s">
        <v>220</v>
      </c>
      <c r="B162" s="79" t="s">
        <v>243</v>
      </c>
      <c r="C162" s="95">
        <v>56.96231999999998</v>
      </c>
      <c r="D162" s="95">
        <v>-67.30371022692054</v>
      </c>
      <c r="E162" s="95">
        <v>513.8681415031692</v>
      </c>
      <c r="F162" s="95">
        <v>543.3228917015199</v>
      </c>
      <c r="G162" s="95">
        <f>'[18]Cashflowmap_ing'!A8</f>
        <v>144.5820386972052</v>
      </c>
      <c r="H162" s="95">
        <f>'[17]Cashflowmap'!$D8</f>
        <v>248.90717724994693</v>
      </c>
      <c r="I162" s="95">
        <f>'[16]Cashflowmap'!$A8</f>
        <v>252.44317814498345</v>
      </c>
      <c r="J162" s="95">
        <f>'[21]Cashflowmap'!$A$8</f>
        <v>418.44506437456243</v>
      </c>
      <c r="K162" s="95">
        <f>+'[22]Cashflowmap_ing'!$A8</f>
        <v>353.7430311771892</v>
      </c>
      <c r="L162" s="95">
        <f>'[17]Cashflowmap'!$E8</f>
        <v>364.97492594836353</v>
      </c>
      <c r="M162" s="95">
        <f>'[16]Cashflowmap'!$B8</f>
        <v>290.151170168897</v>
      </c>
      <c r="N162" s="95">
        <f>'[21]Cashflowmap'!$B$8</f>
        <v>208.76837907570797</v>
      </c>
      <c r="O162" s="95">
        <f>+'[22]Cashflowmap_ing'!$B8</f>
        <v>-73.13494867755912</v>
      </c>
    </row>
    <row r="163" spans="1:21" ht="6" customHeight="1" thickTop="1">
      <c r="A163" s="129"/>
      <c r="B163" s="13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31"/>
      <c r="R163" s="132"/>
      <c r="S163" s="132"/>
      <c r="T163" s="132"/>
      <c r="U163" s="132"/>
    </row>
    <row r="164" spans="1:15" ht="12.75">
      <c r="A164" s="85" t="s">
        <v>221</v>
      </c>
      <c r="B164" s="80" t="s">
        <v>243</v>
      </c>
      <c r="C164" s="91">
        <v>-76.63</v>
      </c>
      <c r="D164" s="91">
        <v>-43.61629075000009</v>
      </c>
      <c r="E164" s="91">
        <v>-70.54568607999977</v>
      </c>
      <c r="F164" s="91">
        <v>617.6336422500001</v>
      </c>
      <c r="G164" s="91">
        <f>'[18]Cashflowmap_ing'!A10</f>
        <v>-105.93841543000036</v>
      </c>
      <c r="H164" s="91">
        <f>'[17]Cashflowmap'!$D10</f>
        <v>-80.44725817</v>
      </c>
      <c r="I164" s="91">
        <f>'[16]Cashflowmap'!$A10</f>
        <v>-85.86365379999998</v>
      </c>
      <c r="J164" s="91">
        <f>'[21]Cashflowmap'!$A$10</f>
        <v>-92.64914426000004</v>
      </c>
      <c r="K164" s="91">
        <f>+'[22]Cashflowmap_ing'!$A10</f>
        <v>-234.9224673599997</v>
      </c>
      <c r="L164" s="91">
        <f>'[17]Cashflowmap'!$E10</f>
        <v>-92.55620559999998</v>
      </c>
      <c r="M164" s="91">
        <f>'[16]Cashflowmap'!$B10</f>
        <v>-118.55947825000005</v>
      </c>
      <c r="N164" s="91">
        <f>'[21]Cashflowmap'!$B$10</f>
        <v>-205.40739951999996</v>
      </c>
      <c r="O164" s="91">
        <f>+'[22]Cashflowmap_ing'!$B10</f>
        <v>-1119.6984913399995</v>
      </c>
    </row>
    <row r="165" spans="1:15" ht="12.75">
      <c r="A165" s="127" t="s">
        <v>222</v>
      </c>
      <c r="B165" s="80" t="s">
        <v>243</v>
      </c>
      <c r="C165" s="91">
        <v>-0.1799999999999784</v>
      </c>
      <c r="D165" s="91">
        <v>79.56716517692041</v>
      </c>
      <c r="E165" s="91">
        <v>-133.06126393316964</v>
      </c>
      <c r="F165" s="91">
        <v>13.93186603848062</v>
      </c>
      <c r="G165" s="91">
        <f>'[18]Cashflowmap_ing'!A11</f>
        <v>111.0994749127928</v>
      </c>
      <c r="H165" s="91">
        <f>'[17]Cashflowmap'!$D11</f>
        <v>10.206641730052809</v>
      </c>
      <c r="I165" s="91">
        <f>'[16]Cashflowmap'!$A11</f>
        <v>-34.16852431498393</v>
      </c>
      <c r="J165" s="91">
        <f>'[21]Cashflowmap'!$A$11</f>
        <v>-28.007331864564087</v>
      </c>
      <c r="K165" s="91">
        <f>+'[22]Cashflowmap_ing'!$A11</f>
        <v>-41.17749953718783</v>
      </c>
      <c r="L165" s="91">
        <f>'[17]Cashflowmap'!$E11</f>
        <v>-112.80197611836422</v>
      </c>
      <c r="M165" s="91">
        <f>'[16]Cashflowmap'!$B11</f>
        <v>-214.80721357889524</v>
      </c>
      <c r="N165" s="91">
        <f>'[21]Cashflowmap'!$B$11</f>
        <v>30.02424788428982</v>
      </c>
      <c r="O165" s="91">
        <f>+'[22]Cashflowmap_ing'!$B11</f>
        <v>354.8950820475584</v>
      </c>
    </row>
    <row r="166" spans="1:15" ht="13.5" thickBot="1">
      <c r="A166" s="133" t="s">
        <v>223</v>
      </c>
      <c r="B166" s="79" t="s">
        <v>243</v>
      </c>
      <c r="C166" s="95">
        <v>-76.81</v>
      </c>
      <c r="D166" s="95">
        <v>35.95087442692032</v>
      </c>
      <c r="E166" s="95">
        <v>-203.6069500131694</v>
      </c>
      <c r="F166" s="95">
        <v>631.5655082884807</v>
      </c>
      <c r="G166" s="95">
        <f>'[18]Cashflowmap_ing'!A12</f>
        <v>5.161059482792439</v>
      </c>
      <c r="H166" s="95">
        <f>'[17]Cashflowmap'!$D12</f>
        <v>-70.24061643994719</v>
      </c>
      <c r="I166" s="95">
        <f>'[16]Cashflowmap'!$A12</f>
        <v>-120.0321781149839</v>
      </c>
      <c r="J166" s="95">
        <f>'[21]Cashflowmap'!$A$12</f>
        <v>-120.65647612456414</v>
      </c>
      <c r="K166" s="95">
        <f>+'[22]Cashflowmap_ing'!$A12</f>
        <v>-276.0999668971875</v>
      </c>
      <c r="L166" s="95">
        <f>'[17]Cashflowmap'!$E12</f>
        <v>-205.35818171836422</v>
      </c>
      <c r="M166" s="95">
        <f>'[16]Cashflowmap'!$B12</f>
        <v>-333.3666918288953</v>
      </c>
      <c r="N166" s="95">
        <f>'[21]Cashflowmap'!$B$12</f>
        <v>-175.38315163571013</v>
      </c>
      <c r="O166" s="95">
        <f>+'[22]Cashflowmap_ing'!$B12</f>
        <v>-764.8034092924411</v>
      </c>
    </row>
    <row r="167" spans="1:21" ht="6" customHeight="1" thickTop="1">
      <c r="A167" s="129"/>
      <c r="B167" s="13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31"/>
      <c r="R167" s="132"/>
      <c r="S167" s="132"/>
      <c r="T167" s="132"/>
      <c r="U167" s="132"/>
    </row>
    <row r="168" spans="1:15" ht="12.75">
      <c r="A168" s="85" t="s">
        <v>224</v>
      </c>
      <c r="B168" s="80" t="s">
        <v>243</v>
      </c>
      <c r="C168" s="91">
        <v>-15.561</v>
      </c>
      <c r="D168" s="91">
        <v>2.09140741</v>
      </c>
      <c r="E168" s="91">
        <v>-2.97739386</v>
      </c>
      <c r="F168" s="91">
        <v>12.01363242</v>
      </c>
      <c r="G168" s="91">
        <f>'[18]Cashflowmap_ing'!A14</f>
        <v>0.8045608499999997</v>
      </c>
      <c r="H168" s="91">
        <f>'[17]Cashflowmap'!$D14</f>
        <v>1.34008554</v>
      </c>
      <c r="I168" s="91">
        <f>'[16]Cashflowmap'!$A14</f>
        <v>-0.67598099</v>
      </c>
      <c r="J168" s="91">
        <f>'[21]Cashflowmap'!$A$14</f>
        <v>0.5540745200000001</v>
      </c>
      <c r="K168" s="91">
        <v>0</v>
      </c>
      <c r="L168" s="91">
        <f>'[17]Cashflowmap'!$E14</f>
        <v>0.4703573399999989</v>
      </c>
      <c r="M168" s="91">
        <f>'[16]Cashflowmap'!$B14</f>
        <v>4.8080486800000015</v>
      </c>
      <c r="N168" s="91">
        <f>'[21]Cashflowmap'!$B$14</f>
        <v>-11.670716220000006</v>
      </c>
      <c r="O168" s="91">
        <v>0</v>
      </c>
    </row>
    <row r="169" spans="1:15" ht="12.75">
      <c r="A169" s="85" t="s">
        <v>286</v>
      </c>
      <c r="B169" s="80" t="s">
        <v>243</v>
      </c>
      <c r="C169" s="91">
        <v>-3.732999999999997</v>
      </c>
      <c r="D169" s="91">
        <v>-11.6062039</v>
      </c>
      <c r="E169" s="91">
        <v>-13.020574640000003</v>
      </c>
      <c r="F169" s="91">
        <v>-7.056241719999996</v>
      </c>
      <c r="G169" s="91">
        <f>'[18]Cashflowmap_ing'!A15</f>
        <v>1.9124794999999963</v>
      </c>
      <c r="H169" s="91">
        <f>'[17]Cashflowmap'!$D15</f>
        <v>-8.840402370000001</v>
      </c>
      <c r="I169" s="91">
        <f>'[16]Cashflowmap'!$A15</f>
        <v>-8.83934543</v>
      </c>
      <c r="J169" s="91">
        <f>'[21]Cashflowmap'!$A$15</f>
        <v>-6.840435750000001</v>
      </c>
      <c r="K169" s="91">
        <f>+'[22]Cashflowmap_ing'!$A14</f>
        <v>-9.054000509999998</v>
      </c>
      <c r="L169" s="91">
        <f>'[17]Cashflowmap'!$E15</f>
        <v>-9.27437918</v>
      </c>
      <c r="M169" s="91">
        <f>'[16]Cashflowmap'!$B15</f>
        <v>-8.599755839999997</v>
      </c>
      <c r="N169" s="91">
        <f>'[21]Cashflowmap'!$B$15</f>
        <v>-11.768048730000007</v>
      </c>
      <c r="O169" s="91">
        <f>+'[22]Cashflowmap_ing'!$B14</f>
        <v>-21.422449420000003</v>
      </c>
    </row>
    <row r="170" spans="1:15" ht="12.75">
      <c r="A170" s="85" t="s">
        <v>225</v>
      </c>
      <c r="B170" s="80" t="s">
        <v>243</v>
      </c>
      <c r="C170" s="91">
        <v>-56.570037</v>
      </c>
      <c r="D170" s="91">
        <v>1.8156173024586915</v>
      </c>
      <c r="E170" s="91">
        <v>-57.80194730245869</v>
      </c>
      <c r="F170" s="91">
        <v>-102.48379048000001</v>
      </c>
      <c r="G170" s="91">
        <f>'[18]Cashflowmap_ing'!A16</f>
        <v>-39.90948201212004</v>
      </c>
      <c r="H170" s="91">
        <f>'[17]Cashflowmap'!$D16</f>
        <v>-17.211</v>
      </c>
      <c r="I170" s="91">
        <f>'[16]Cashflowmap'!$A16</f>
        <v>-87.47822455737288</v>
      </c>
      <c r="J170" s="91">
        <f>'[21]Cashflowmap'!$A$16</f>
        <v>-131.95707321999998</v>
      </c>
      <c r="K170" s="91">
        <f>+'[22]Cashflowmap_ing'!$A15</f>
        <v>-43.42770222262715</v>
      </c>
      <c r="L170" s="91">
        <f>'[17]Cashflowmap'!$E16</f>
        <v>-12.170784500000002</v>
      </c>
      <c r="M170" s="91">
        <f>'[16]Cashflowmap'!$B16</f>
        <v>-45.9224690772149</v>
      </c>
      <c r="N170" s="91">
        <f>'[21]Cashflowmap'!$B$16</f>
        <v>-76.35518681999997</v>
      </c>
      <c r="O170" s="91">
        <f>+'[22]Cashflowmap_ing'!$B15</f>
        <v>-51.7039913199913</v>
      </c>
    </row>
    <row r="171" spans="1:15" ht="12.75">
      <c r="A171" s="85" t="s">
        <v>226</v>
      </c>
      <c r="B171" s="80" t="s">
        <v>243</v>
      </c>
      <c r="C171" s="91">
        <v>0</v>
      </c>
      <c r="D171" s="91">
        <v>3.5891242</v>
      </c>
      <c r="E171" s="91">
        <v>2.3408231699999997</v>
      </c>
      <c r="F171" s="91">
        <v>10.307424300000001</v>
      </c>
      <c r="G171" s="91">
        <f>'[18]Cashflowmap_ing'!A17</f>
        <v>3.090392680000001</v>
      </c>
      <c r="H171" s="91">
        <f>'[17]Cashflowmap'!$D17</f>
        <v>6.692854760000001</v>
      </c>
      <c r="I171" s="91">
        <f>'[16]Cashflowmap'!$A17</f>
        <v>-0.11899913000000151</v>
      </c>
      <c r="J171" s="91">
        <f>'[21]Cashflowmap'!$A$17</f>
        <v>0.2291006100000006</v>
      </c>
      <c r="K171" s="91">
        <f>+'[22]Cashflowmap_ing'!$A16</f>
        <v>56.18538994000001</v>
      </c>
      <c r="L171" s="91">
        <f>'[17]Cashflowmap'!$E17</f>
        <v>0</v>
      </c>
      <c r="M171" s="91">
        <f>'[16]Cashflowmap'!$B17</f>
        <v>1.946833</v>
      </c>
      <c r="N171" s="91">
        <f>'[21]Cashflowmap'!$B$17</f>
        <v>-0.0026125000000001286</v>
      </c>
      <c r="O171" s="91">
        <f>+'[22]Cashflowmap_ing'!$B16</f>
        <v>5.14581898</v>
      </c>
    </row>
    <row r="172" spans="1:15" ht="12.75">
      <c r="A172" s="85" t="s">
        <v>227</v>
      </c>
      <c r="B172" s="80" t="s">
        <v>243</v>
      </c>
      <c r="C172" s="91">
        <v>0</v>
      </c>
      <c r="D172" s="91">
        <v>0</v>
      </c>
      <c r="E172" s="91">
        <v>13.066132909999967</v>
      </c>
      <c r="F172" s="91">
        <v>-1090.52345041</v>
      </c>
      <c r="G172" s="91">
        <f>'[18]Cashflowmap_ing'!A18</f>
        <v>28.211176720000097</v>
      </c>
      <c r="H172" s="91">
        <f>'[17]Cashflowmap'!$D18</f>
        <v>0</v>
      </c>
      <c r="I172" s="91">
        <f>'[16]Cashflowmap'!$A18</f>
        <v>-230.49254185</v>
      </c>
      <c r="J172" s="91">
        <f>'[21]Cashflowmap'!$A$18</f>
        <v>0</v>
      </c>
      <c r="K172" s="91">
        <f>+'[22]Cashflowmap_ing'!$A17</f>
        <v>-92.77945814999998</v>
      </c>
      <c r="L172" s="91">
        <f>'[17]Cashflowmap'!$E18</f>
        <v>0.50949531</v>
      </c>
      <c r="M172" s="91">
        <f>'[16]Cashflowmap'!$B18</f>
        <v>-124.45597842000001</v>
      </c>
      <c r="N172" s="91">
        <f>'[21]Cashflowmap'!$B$18</f>
        <v>0.25695677000000217</v>
      </c>
      <c r="O172" s="91">
        <f>+'[22]Cashflowmap_ing'!$B17</f>
        <v>-93.49774670999999</v>
      </c>
    </row>
    <row r="173" spans="1:15" ht="12.75">
      <c r="A173" s="134" t="s">
        <v>127</v>
      </c>
      <c r="B173" s="80" t="s">
        <v>243</v>
      </c>
      <c r="C173" s="91">
        <v>201.17367999999993</v>
      </c>
      <c r="D173" s="91">
        <v>-3.756794932458719</v>
      </c>
      <c r="E173" s="91">
        <v>-5.820874737540651</v>
      </c>
      <c r="F173" s="91">
        <v>-33.77325176000057</v>
      </c>
      <c r="G173" s="91">
        <f>'[18]Cashflowmap_ing'!A19</f>
        <v>-9.449855127877946</v>
      </c>
      <c r="H173" s="91">
        <f>'[17]Cashflowmap'!$D19</f>
        <v>16.919370880000297</v>
      </c>
      <c r="I173" s="91">
        <f>'[16]Cashflowmap'!$A19</f>
        <v>-12.707621112626697</v>
      </c>
      <c r="J173" s="91">
        <f>'[21]Cashflowmap'!$A$19</f>
        <v>39.76116316000167</v>
      </c>
      <c r="K173" s="91">
        <f>+'[22]Cashflowmap_ing'!$A18</f>
        <v>-4.935370737374065</v>
      </c>
      <c r="L173" s="91">
        <f>'[17]Cashflowmap'!$E19</f>
        <v>-2.9038009799991706</v>
      </c>
      <c r="M173" s="91">
        <f>'[16]Cashflowmap'!$B19</f>
        <v>0.8052022572130375</v>
      </c>
      <c r="N173" s="91">
        <f>'[21]Cashflowmap'!$B$19</f>
        <v>3.404357540001933</v>
      </c>
      <c r="O173" s="91">
        <f>+'[22]Cashflowmap_ing'!$B18</f>
        <v>11.02648017999197</v>
      </c>
    </row>
    <row r="174" spans="1:15" ht="13.5" thickBot="1">
      <c r="A174" s="133" t="s">
        <v>228</v>
      </c>
      <c r="B174" s="79" t="s">
        <v>243</v>
      </c>
      <c r="C174" s="95">
        <v>125.30964299999994</v>
      </c>
      <c r="D174" s="95">
        <v>-7.866849920000028</v>
      </c>
      <c r="E174" s="95">
        <v>-64.21383445999939</v>
      </c>
      <c r="F174" s="95">
        <v>-1211.5156776500005</v>
      </c>
      <c r="G174" s="95">
        <f>'[18]Cashflowmap_ing'!A20</f>
        <v>-15.340727389997888</v>
      </c>
      <c r="H174" s="95">
        <f>'[17]Cashflowmap'!$D20</f>
        <v>-1.099091189999701</v>
      </c>
      <c r="I174" s="95">
        <f>'[16]Cashflowmap'!$A20</f>
        <v>-340.31271306999963</v>
      </c>
      <c r="J174" s="95">
        <f>'[21]Cashflowmap'!$A$20</f>
        <v>-98.25317067999833</v>
      </c>
      <c r="K174" s="95">
        <f>+'[22]Cashflowmap_ing'!$A19</f>
        <v>-94.01114168000117</v>
      </c>
      <c r="L174" s="95">
        <f>'[17]Cashflowmap'!$E20</f>
        <v>-23.369112009999174</v>
      </c>
      <c r="M174" s="95">
        <f>'[16]Cashflowmap'!$B20</f>
        <v>-171.41811940000187</v>
      </c>
      <c r="N174" s="95">
        <f>'[21]Cashflowmap'!$B$20</f>
        <v>-96.13524995999803</v>
      </c>
      <c r="O174" s="95">
        <f>+'[22]Cashflowmap_ing'!$B19</f>
        <v>-150.45188828999932</v>
      </c>
    </row>
    <row r="175" spans="1:21" ht="6" customHeight="1" thickBot="1" thickTop="1">
      <c r="A175" s="135"/>
      <c r="B175" s="136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8"/>
      <c r="R175" s="132"/>
      <c r="S175" s="132"/>
      <c r="T175" s="132"/>
      <c r="U175" s="132"/>
    </row>
    <row r="176" spans="1:15" ht="14.25" thickBot="1" thickTop="1">
      <c r="A176" s="139" t="s">
        <v>212</v>
      </c>
      <c r="B176" s="79" t="s">
        <v>243</v>
      </c>
      <c r="C176" s="95">
        <v>105.46196299999994</v>
      </c>
      <c r="D176" s="95">
        <v>-39.21968572000025</v>
      </c>
      <c r="E176" s="95">
        <v>246.04735703000043</v>
      </c>
      <c r="F176" s="95">
        <v>-36.62727765999989</v>
      </c>
      <c r="G176" s="95">
        <f>'[18]Cashflowmap_ing'!A22</f>
        <v>134.40237078999976</v>
      </c>
      <c r="H176" s="95">
        <f>'[17]Cashflowmap'!$D22</f>
        <v>177.56746962000003</v>
      </c>
      <c r="I176" s="95">
        <f>'[16]Cashflowmap'!$A22</f>
        <v>-207.9017130400001</v>
      </c>
      <c r="J176" s="95">
        <f>'[21]Cashflowmap'!$A$22</f>
        <v>199.53541756999994</v>
      </c>
      <c r="K176" s="95">
        <f>+'[22]Cashflowmap_ing'!$A21</f>
        <v>-16.368077399999493</v>
      </c>
      <c r="L176" s="95">
        <f>'[17]Cashflowmap'!$E22</f>
        <v>136.24763222000013</v>
      </c>
      <c r="M176" s="95">
        <f>'[16]Cashflowmap'!$B22</f>
        <v>-214.63364106000014</v>
      </c>
      <c r="N176" s="95">
        <f>'[21]Cashflowmap'!$B$22</f>
        <v>-62.7500225200002</v>
      </c>
      <c r="O176" s="95">
        <f>+'[22]Cashflowmap_ing'!$B21</f>
        <v>-988.3902462599995</v>
      </c>
    </row>
    <row r="177" spans="1:15" ht="6" customHeight="1" thickTop="1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</row>
    <row r="179" ht="12.75">
      <c r="A179" s="107" t="s">
        <v>342</v>
      </c>
    </row>
    <row r="181" spans="1:6" ht="12.75">
      <c r="A181" s="113" t="s">
        <v>16</v>
      </c>
      <c r="B181" s="113"/>
      <c r="C181" s="113"/>
      <c r="D181" s="113"/>
      <c r="E181" s="113"/>
      <c r="F181" s="113"/>
    </row>
    <row r="183" spans="1:15" ht="12.75">
      <c r="A183" s="47" t="s">
        <v>122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</row>
    <row r="184" spans="1:15" ht="13.5" thickBot="1">
      <c r="A184" s="48"/>
      <c r="B184" s="44">
        <v>2005</v>
      </c>
      <c r="C184" s="44"/>
      <c r="D184" s="44">
        <v>2006</v>
      </c>
      <c r="E184" s="44"/>
      <c r="F184" s="44"/>
      <c r="G184" s="44"/>
      <c r="H184" s="44">
        <v>2007</v>
      </c>
      <c r="I184" s="44"/>
      <c r="J184" s="44"/>
      <c r="K184" s="44"/>
      <c r="L184" s="44">
        <v>2008</v>
      </c>
      <c r="M184" s="44"/>
      <c r="N184" s="44"/>
      <c r="O184" s="44"/>
    </row>
    <row r="185" spans="1:15" ht="14.25" thickBot="1" thickTop="1">
      <c r="A185" s="49"/>
      <c r="B185" s="45" t="s">
        <v>235</v>
      </c>
      <c r="C185" s="45" t="s">
        <v>169</v>
      </c>
      <c r="D185" s="45" t="s">
        <v>240</v>
      </c>
      <c r="E185" s="45" t="s">
        <v>237</v>
      </c>
      <c r="F185" s="45" t="s">
        <v>235</v>
      </c>
      <c r="G185" s="45" t="s">
        <v>169</v>
      </c>
      <c r="H185" s="45" t="s">
        <v>240</v>
      </c>
      <c r="I185" s="45" t="s">
        <v>237</v>
      </c>
      <c r="J185" s="45" t="s">
        <v>235</v>
      </c>
      <c r="K185" s="45" t="s">
        <v>169</v>
      </c>
      <c r="L185" s="45" t="s">
        <v>240</v>
      </c>
      <c r="M185" s="45" t="s">
        <v>237</v>
      </c>
      <c r="N185" s="45" t="s">
        <v>235</v>
      </c>
      <c r="O185" s="45" t="s">
        <v>169</v>
      </c>
    </row>
    <row r="186" spans="1:15" ht="13.5" thickTop="1">
      <c r="A186" s="39" t="s">
        <v>128</v>
      </c>
      <c r="B186" s="91">
        <v>19</v>
      </c>
      <c r="C186" s="91">
        <v>26.991974754160395</v>
      </c>
      <c r="D186" s="91">
        <v>16.41208891371695</v>
      </c>
      <c r="E186" s="91">
        <v>25.507911086283052</v>
      </c>
      <c r="F186" s="91">
        <v>24</v>
      </c>
      <c r="G186" s="91">
        <f>'[18]Operating_ing'!A172</f>
        <v>44.09852130454274</v>
      </c>
      <c r="H186" s="91">
        <f>'[17]Operating'!$F172</f>
        <v>39.99839716402228</v>
      </c>
      <c r="I186" s="91">
        <f>'[16]Operating'!$A172</f>
        <v>41.3236774070475</v>
      </c>
      <c r="J186" s="91">
        <f>'[21]Operating'!$A$172</f>
        <v>44.171626614576155</v>
      </c>
      <c r="K186" s="91">
        <f>+'[22]Operating'!$A173</f>
        <v>67.56933279523687</v>
      </c>
      <c r="L186" s="91">
        <f>'[17]Operating'!$G172</f>
        <v>64.06417943947811</v>
      </c>
      <c r="M186" s="91">
        <f>'[16]Operating'!$B172</f>
        <v>53.83204443052189</v>
      </c>
      <c r="N186" s="91">
        <f>'[21]Operating'!$B$172</f>
        <v>34.14979207610352</v>
      </c>
      <c r="O186" s="91">
        <f>+'[22]Operating'!$B173</f>
        <v>44.28376957125619</v>
      </c>
    </row>
    <row r="187" spans="1:15" ht="12.75">
      <c r="A187" s="40" t="s">
        <v>129</v>
      </c>
      <c r="B187" s="91">
        <v>29</v>
      </c>
      <c r="C187" s="91">
        <v>75.25308777325093</v>
      </c>
      <c r="D187" s="91">
        <v>6.114097262354502</v>
      </c>
      <c r="E187" s="91">
        <v>24.053902737645497</v>
      </c>
      <c r="F187" s="91">
        <v>28</v>
      </c>
      <c r="G187" s="91">
        <f>'[18]Operating_ing'!A173</f>
        <v>72.90169832000001</v>
      </c>
      <c r="H187" s="91">
        <f>'[17]Operating'!$F173</f>
        <v>20.54680251480726</v>
      </c>
      <c r="I187" s="91">
        <f>'[16]Operating'!$A173</f>
        <v>20.060326528692755</v>
      </c>
      <c r="J187" s="91">
        <f>'[21]Operating'!$A$173</f>
        <v>29.324909686499986</v>
      </c>
      <c r="K187" s="91">
        <f>+'[22]Operating'!$A174</f>
        <v>98.48473742400002</v>
      </c>
      <c r="L187" s="91">
        <f>'[17]Operating'!$G173</f>
        <v>21.115712247097957</v>
      </c>
      <c r="M187" s="91">
        <f>'[16]Operating'!$B173</f>
        <v>46.553347522902</v>
      </c>
      <c r="N187" s="91">
        <f>'[21]Operating'!$B$173</f>
        <v>127.68927428399988</v>
      </c>
      <c r="O187" s="91">
        <f>+'[22]Operating'!$B174</f>
        <v>1049.3686372239952</v>
      </c>
    </row>
    <row r="188" spans="1:15" ht="12.75">
      <c r="A188" s="40" t="s">
        <v>130</v>
      </c>
      <c r="B188" s="91">
        <v>20</v>
      </c>
      <c r="C188" s="91">
        <v>29.671857219999993</v>
      </c>
      <c r="D188" s="91">
        <v>20.16875160999997</v>
      </c>
      <c r="E188" s="91">
        <v>28.345248390000034</v>
      </c>
      <c r="F188" s="91">
        <v>31</v>
      </c>
      <c r="G188" s="91">
        <f>'[18]Operating_ing'!A174</f>
        <v>30.539031070000007</v>
      </c>
      <c r="H188" s="91">
        <f>'[17]Operating'!$F174</f>
        <v>15.65276743</v>
      </c>
      <c r="I188" s="91">
        <f>'[16]Operating'!$A174</f>
        <v>22.452111489999997</v>
      </c>
      <c r="J188" s="91">
        <f>'[21]Operating'!$A$174</f>
        <v>25.014936559999995</v>
      </c>
      <c r="K188" s="91">
        <f>+'[22]Operating'!$A175</f>
        <v>40.251534454138714</v>
      </c>
      <c r="L188" s="91">
        <f>'[17]Operating'!$G174</f>
        <v>13.65750322</v>
      </c>
      <c r="M188" s="91">
        <f>'[16]Operating'!$B174</f>
        <v>16.689288594999994</v>
      </c>
      <c r="N188" s="91">
        <f>'[21]Operating'!$B$174</f>
        <v>49.09129541273868</v>
      </c>
      <c r="O188" s="91">
        <f>+'[22]Operating'!$B175</f>
        <v>36.901493172261326</v>
      </c>
    </row>
    <row r="189" spans="1:15" ht="12.75">
      <c r="A189" s="40" t="s">
        <v>127</v>
      </c>
      <c r="B189" s="91"/>
      <c r="C189" s="91">
        <v>-0.3718857220770633</v>
      </c>
      <c r="D189" s="91">
        <v>0.009801</v>
      </c>
      <c r="E189" s="91">
        <v>0.085199</v>
      </c>
      <c r="F189" s="91">
        <v>0</v>
      </c>
      <c r="G189" s="91">
        <f>'[18]Operating_ing'!A175</f>
        <v>0.9350515399999618</v>
      </c>
      <c r="H189" s="91">
        <f>'[17]Operating'!$F175</f>
        <v>0.07604799</v>
      </c>
      <c r="I189" s="91">
        <f>'[16]Operating'!$A175</f>
        <v>1.790338269999997</v>
      </c>
      <c r="J189" s="91">
        <f>'[21]Operating'!$A$175</f>
        <v>-1.489289439999997</v>
      </c>
      <c r="K189" s="91">
        <f>+'[22]Operating'!$A176</f>
        <v>0.40647253</v>
      </c>
      <c r="L189" s="91">
        <f>'[17]Operating'!$G175</f>
        <v>0.01153101</v>
      </c>
      <c r="M189" s="91">
        <f>'[16]Operating'!$B175</f>
        <v>0.10968019999999999</v>
      </c>
      <c r="N189" s="91">
        <f>'[21]Operating'!$B$175</f>
        <v>0.4555045000000001</v>
      </c>
      <c r="O189" s="91">
        <f>+'[22]Operating'!$B176</f>
        <v>1.5716968999999996</v>
      </c>
    </row>
    <row r="190" spans="1:15" ht="13.5" thickBot="1">
      <c r="A190" s="53"/>
      <c r="B190" s="95">
        <v>68</v>
      </c>
      <c r="C190" s="95">
        <v>131.54503402533427</v>
      </c>
      <c r="D190" s="95">
        <v>42.704738786071424</v>
      </c>
      <c r="E190" s="95">
        <v>77.99226121392859</v>
      </c>
      <c r="F190" s="95">
        <v>83</v>
      </c>
      <c r="G190" s="95">
        <f>'[18]Operating_ing'!A176</f>
        <v>148.47430223454273</v>
      </c>
      <c r="H190" s="95">
        <f>'[17]Operating'!$F176</f>
        <v>76.27401509882955</v>
      </c>
      <c r="I190" s="95">
        <f>'[16]Operating'!$A176</f>
        <v>85.62645369574024</v>
      </c>
      <c r="J190" s="95">
        <f>'[21]Operating'!$A$176</f>
        <v>97.02218342107614</v>
      </c>
      <c r="K190" s="95">
        <f>+'[22]Operating'!$A177</f>
        <v>206.71207720337563</v>
      </c>
      <c r="L190" s="95">
        <f>'[17]Operating'!$G176</f>
        <v>98.84892591657606</v>
      </c>
      <c r="M190" s="95">
        <f>'[16]Operating'!$B176</f>
        <v>117.18436074842388</v>
      </c>
      <c r="N190" s="95">
        <f>'[21]Operating'!$B$176</f>
        <v>211.38586627284207</v>
      </c>
      <c r="O190" s="95">
        <f>+'[22]Operating'!$B177</f>
        <v>1132.1255968675127</v>
      </c>
    </row>
    <row r="191" spans="1:15" ht="6" customHeight="1" thickTop="1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4" spans="1:6" ht="12.75">
      <c r="A194" s="108"/>
      <c r="B194" s="108"/>
      <c r="C194" s="108"/>
      <c r="D194" s="108"/>
      <c r="E194" s="108"/>
      <c r="F194" s="108"/>
    </row>
    <row r="195" spans="1:6" ht="12.75">
      <c r="A195" s="113" t="s">
        <v>17</v>
      </c>
      <c r="B195" s="113"/>
      <c r="C195" s="113"/>
      <c r="D195" s="113"/>
      <c r="E195" s="113"/>
      <c r="F195" s="113"/>
    </row>
    <row r="198" spans="1:15" ht="12.75">
      <c r="A198" s="47" t="s">
        <v>174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</row>
    <row r="199" spans="1:15" ht="13.5" thickBot="1">
      <c r="A199" s="48"/>
      <c r="B199" s="44">
        <v>2005</v>
      </c>
      <c r="C199" s="44"/>
      <c r="D199" s="44">
        <v>2006</v>
      </c>
      <c r="E199" s="44"/>
      <c r="F199" s="44"/>
      <c r="G199" s="44"/>
      <c r="H199" s="44">
        <v>2007</v>
      </c>
      <c r="I199" s="44"/>
      <c r="J199" s="44"/>
      <c r="K199" s="44"/>
      <c r="L199" s="44">
        <v>2008</v>
      </c>
      <c r="M199" s="44"/>
      <c r="N199" s="44"/>
      <c r="O199" s="44"/>
    </row>
    <row r="200" spans="1:15" ht="14.25" thickBot="1" thickTop="1">
      <c r="A200" s="45"/>
      <c r="B200" s="45" t="s">
        <v>179</v>
      </c>
      <c r="C200" s="45" t="s">
        <v>175</v>
      </c>
      <c r="D200" s="45" t="s">
        <v>238</v>
      </c>
      <c r="E200" s="45" t="s">
        <v>236</v>
      </c>
      <c r="F200" s="45" t="s">
        <v>179</v>
      </c>
      <c r="G200" s="45" t="s">
        <v>175</v>
      </c>
      <c r="H200" s="45" t="s">
        <v>238</v>
      </c>
      <c r="I200" s="45" t="s">
        <v>236</v>
      </c>
      <c r="J200" s="45" t="s">
        <v>179</v>
      </c>
      <c r="K200" s="45" t="s">
        <v>175</v>
      </c>
      <c r="L200" s="45" t="s">
        <v>238</v>
      </c>
      <c r="M200" s="45" t="s">
        <v>236</v>
      </c>
      <c r="N200" s="45" t="s">
        <v>179</v>
      </c>
      <c r="O200" s="45" t="s">
        <v>175</v>
      </c>
    </row>
    <row r="201" spans="1:15" ht="13.5" thickTop="1">
      <c r="A201" s="39" t="s">
        <v>149</v>
      </c>
      <c r="B201" s="80" t="s">
        <v>243</v>
      </c>
      <c r="C201" s="91">
        <v>3085.707</v>
      </c>
      <c r="D201" s="80" t="s">
        <v>243</v>
      </c>
      <c r="E201" s="91">
        <v>3076.929</v>
      </c>
      <c r="F201" s="91">
        <v>2393.634</v>
      </c>
      <c r="G201" s="91">
        <f>'[18]DívidaLiq_ing'!B4</f>
        <v>2413.48729022</v>
      </c>
      <c r="H201" s="91">
        <v>2444.90857322</v>
      </c>
      <c r="I201" s="91">
        <v>2459.00139194</v>
      </c>
      <c r="J201" s="91">
        <f>'[18]DívidaLiq_ing'!C4</f>
        <v>2513.88071559</v>
      </c>
      <c r="K201" s="91">
        <f>+'[22]DívidaLiq'!$B4</f>
        <v>2583.72841183</v>
      </c>
      <c r="L201" s="91">
        <f>'[16]DívidaLiq'!C4</f>
        <v>2629.16913737</v>
      </c>
      <c r="M201" s="91">
        <f>'[21]DívidaLiq'!$C$4</f>
        <v>2688.79873563</v>
      </c>
      <c r="N201" s="91">
        <f>+'[22]DívidaLiq'!$C4</f>
        <v>2853.2817046100004</v>
      </c>
      <c r="O201" s="91">
        <f>+'[22]DívidaLiq'!$D4</f>
        <v>3880.9622082100004</v>
      </c>
    </row>
    <row r="202" spans="1:15" ht="12.75">
      <c r="A202" s="39" t="s">
        <v>162</v>
      </c>
      <c r="B202" s="90" t="s">
        <v>243</v>
      </c>
      <c r="C202" s="91">
        <v>524.29</v>
      </c>
      <c r="D202" s="90" t="s">
        <v>243</v>
      </c>
      <c r="E202" s="91">
        <v>578.194</v>
      </c>
      <c r="F202" s="91">
        <v>584.8910000000001</v>
      </c>
      <c r="G202" s="91">
        <f>'[18]DívidaLiq_ing'!B5</f>
        <v>452.75275780497583</v>
      </c>
      <c r="H202" s="91">
        <v>442.546116074923</v>
      </c>
      <c r="I202" s="91">
        <v>476.71464038990706</v>
      </c>
      <c r="J202" s="91">
        <f>'[18]DívidaLiq_ing'!C5</f>
        <v>504.7219722544705</v>
      </c>
      <c r="K202" s="91">
        <f>+'[22]DívidaLiq'!$B5</f>
        <v>582.3485559939055</v>
      </c>
      <c r="L202" s="91">
        <f>'[16]DívidaLiq'!C5</f>
        <v>679.1570686411047</v>
      </c>
      <c r="M202" s="91">
        <f>'[21]DívidaLiq'!$C$5</f>
        <v>893.96428222</v>
      </c>
      <c r="N202" s="91">
        <f>+'[22]DívidaLiq'!$C5</f>
        <v>834.6754922155201</v>
      </c>
      <c r="O202" s="91">
        <f>+'[22]DívidaLiq'!$D5</f>
        <v>479.7804101679617</v>
      </c>
    </row>
    <row r="203" spans="1:15" ht="12.75">
      <c r="A203" s="40" t="s">
        <v>163</v>
      </c>
      <c r="B203" s="90" t="s">
        <v>243</v>
      </c>
      <c r="C203" s="91">
        <v>-153.88099999999997</v>
      </c>
      <c r="D203" s="90" t="s">
        <v>243</v>
      </c>
      <c r="E203" s="91">
        <v>-234.193</v>
      </c>
      <c r="F203" s="91">
        <v>-212.27108</v>
      </c>
      <c r="G203" s="91">
        <f>'[18]DívidaLiq_ing'!B6</f>
        <v>-149.36877004</v>
      </c>
      <c r="H203" s="91">
        <v>-192.12657955999998</v>
      </c>
      <c r="I203" s="91">
        <v>-183.51090785</v>
      </c>
      <c r="J203" s="91">
        <f>'[18]DívidaLiq_ing'!C6</f>
        <v>-131.26603097000003</v>
      </c>
      <c r="K203" s="91">
        <f>+'[22]DívidaLiq'!$B6</f>
        <v>-151.20382488</v>
      </c>
      <c r="L203" s="91">
        <f>'[16]DívidaLiq'!C6</f>
        <v>-235.37514822999995</v>
      </c>
      <c r="M203" s="91">
        <f>'[21]DívidaLiq'!$C$6</f>
        <v>-319.18782639</v>
      </c>
      <c r="N203" s="91">
        <f>+'[22]DívidaLiq'!$C6</f>
        <v>-240.05384956</v>
      </c>
      <c r="O203" s="91">
        <f>+'[22]DívidaLiq'!$D6</f>
        <v>-29.26251203000001</v>
      </c>
    </row>
    <row r="204" spans="1:15" ht="12.75">
      <c r="A204" s="40" t="s">
        <v>164</v>
      </c>
      <c r="B204" s="90" t="s">
        <v>243</v>
      </c>
      <c r="C204" s="91">
        <v>121.246</v>
      </c>
      <c r="D204" s="90" t="s">
        <v>243</v>
      </c>
      <c r="E204" s="91">
        <v>78.41699999999996</v>
      </c>
      <c r="F204" s="91">
        <v>261.0650800000001</v>
      </c>
      <c r="G204" s="91">
        <f>'[18]DívidaLiq_ing'!B7</f>
        <v>206.71084205502422</v>
      </c>
      <c r="H204" s="91">
        <v>194.16165412507684</v>
      </c>
      <c r="I204" s="91">
        <v>351.71330507009293</v>
      </c>
      <c r="J204" s="91">
        <f>'[18]DívidaLiq_ing'!C7</f>
        <v>201.7954118255295</v>
      </c>
      <c r="K204" s="91">
        <f>+'[22]DívidaLiq'!$B7</f>
        <v>89.16348884609428</v>
      </c>
      <c r="L204" s="91">
        <f>'[16]DívidaLiq'!C7</f>
        <v>120.69860044889501</v>
      </c>
      <c r="M204" s="91">
        <f>'[21]DívidaLiq'!$C$7</f>
        <v>355.4554239899998</v>
      </c>
      <c r="N204" s="91">
        <f>+'[22]DívidaLiq'!$C7</f>
        <v>235.21928321448007</v>
      </c>
      <c r="O204" s="91">
        <f>+'[22]DívidaLiq'!$D7</f>
        <v>-249.09154509796156</v>
      </c>
    </row>
    <row r="205" spans="1:15" ht="13.5" thickBot="1">
      <c r="A205" s="40"/>
      <c r="B205" s="102" t="s">
        <v>243</v>
      </c>
      <c r="C205" s="95">
        <v>3577.362</v>
      </c>
      <c r="D205" s="102" t="s">
        <v>243</v>
      </c>
      <c r="E205" s="95">
        <v>3499.3469999999998</v>
      </c>
      <c r="F205" s="95">
        <v>3027.3190000000004</v>
      </c>
      <c r="G205" s="95">
        <f>'[18]DívidaLiq_ing'!B8</f>
        <v>2923.58212004</v>
      </c>
      <c r="H205" s="95">
        <v>2889.4897638599996</v>
      </c>
      <c r="I205" s="95">
        <v>3103.91842955</v>
      </c>
      <c r="J205" s="95">
        <f>'[18]DívidaLiq_ing'!C8</f>
        <v>3089.1320686999998</v>
      </c>
      <c r="K205" s="95">
        <f>+'[22]DívidaLiq'!$B8</f>
        <v>3104.03663179</v>
      </c>
      <c r="L205" s="95">
        <f>'[16]DívidaLiq'!C8</f>
        <v>3193.6496582299997</v>
      </c>
      <c r="M205" s="95">
        <f>'[21]DívidaLiq'!$C$8</f>
        <v>3619.03061545</v>
      </c>
      <c r="N205" s="95">
        <f>+'[22]DívidaLiq'!$C8</f>
        <v>3683.1226304800007</v>
      </c>
      <c r="O205" s="95">
        <f>+'[22]DívidaLiq'!$D8</f>
        <v>4082.388561250001</v>
      </c>
    </row>
    <row r="206" spans="1:19" ht="6" customHeight="1" thickTop="1">
      <c r="A206" s="120"/>
      <c r="B206" s="140"/>
      <c r="C206" s="121"/>
      <c r="D206" s="140"/>
      <c r="E206" s="121"/>
      <c r="F206" s="121"/>
      <c r="G206" s="121"/>
      <c r="H206" s="141"/>
      <c r="I206" s="121"/>
      <c r="J206" s="121"/>
      <c r="K206" s="121"/>
      <c r="L206" s="121"/>
      <c r="M206" s="121"/>
      <c r="N206" s="121"/>
      <c r="O206" s="121"/>
      <c r="P206" s="125"/>
      <c r="Q206" s="125"/>
      <c r="R206" s="125"/>
      <c r="S206" s="142"/>
    </row>
    <row r="207" spans="1:15" ht="12.75">
      <c r="A207" s="40" t="s">
        <v>138</v>
      </c>
      <c r="B207" s="90" t="s">
        <v>243</v>
      </c>
      <c r="C207" s="91">
        <v>257.38952810999996</v>
      </c>
      <c r="D207" s="90" t="s">
        <v>243</v>
      </c>
      <c r="E207" s="91">
        <v>266.744</v>
      </c>
      <c r="F207" s="91">
        <v>610.10781651</v>
      </c>
      <c r="G207" s="91">
        <f>'[18]DívidaLiq_ing'!B10</f>
        <v>586.51593994</v>
      </c>
      <c r="H207" s="91">
        <v>353.19439274</v>
      </c>
      <c r="I207" s="91">
        <v>600.006</v>
      </c>
      <c r="J207" s="91">
        <f>'[18]DívidaLiq_ing'!C10</f>
        <v>358.05461364</v>
      </c>
      <c r="K207" s="91">
        <f>+'[22]DívidaLiq'!$B10</f>
        <v>335.7669774</v>
      </c>
      <c r="L207" s="91">
        <f>'[16]DívidaLiq'!C10</f>
        <v>260.26410456</v>
      </c>
      <c r="M207" s="91">
        <f>'[21]DívidaLiq'!$C$10</f>
        <v>644.29165623</v>
      </c>
      <c r="N207" s="91">
        <f>+'[22]DívidaLiq'!$C10</f>
        <v>459.64296318</v>
      </c>
      <c r="O207" s="91">
        <f>+'[22]DívidaLiq'!$D10</f>
        <v>686.6596497200001</v>
      </c>
    </row>
    <row r="208" spans="1:15" ht="12.75">
      <c r="A208" s="40" t="s">
        <v>137</v>
      </c>
      <c r="B208" s="90" t="s">
        <v>243</v>
      </c>
      <c r="C208" s="91">
        <v>1091.7558879300002</v>
      </c>
      <c r="D208" s="90" t="s">
        <v>243</v>
      </c>
      <c r="E208" s="91">
        <v>993.535</v>
      </c>
      <c r="F208" s="91">
        <v>530.6921446599999</v>
      </c>
      <c r="G208" s="91">
        <f>'[18]DívidaLiq_ing'!B11</f>
        <v>512.8605220100001</v>
      </c>
      <c r="H208" s="91">
        <v>508.5969241799999</v>
      </c>
      <c r="I208" s="91">
        <v>499.20861972</v>
      </c>
      <c r="J208" s="91">
        <f>'[18]DívidaLiq_ing'!C11</f>
        <v>491.91606813</v>
      </c>
      <c r="K208" s="91">
        <f>+'[22]DívidaLiq'!$B11</f>
        <v>505.48392757999994</v>
      </c>
      <c r="L208" s="91">
        <f>'[16]DívidaLiq'!C11</f>
        <v>499.45255563999996</v>
      </c>
      <c r="M208" s="91">
        <f>'[21]DívidaLiq'!$C$11</f>
        <v>493.27496418</v>
      </c>
      <c r="N208" s="91">
        <f>+'[22]DívidaLiq'!$C11</f>
        <v>524.8960844599999</v>
      </c>
      <c r="O208" s="91">
        <f>+'[22]DívidaLiq'!$D11</f>
        <v>1304.0775300799999</v>
      </c>
    </row>
    <row r="209" spans="1:15" ht="12.75">
      <c r="A209" s="41" t="s">
        <v>139</v>
      </c>
      <c r="B209" s="102" t="s">
        <v>243</v>
      </c>
      <c r="C209" s="95">
        <v>1349.14541604</v>
      </c>
      <c r="D209" s="102" t="s">
        <v>243</v>
      </c>
      <c r="E209" s="95">
        <v>1260.279</v>
      </c>
      <c r="F209" s="95">
        <v>1140.79996117</v>
      </c>
      <c r="G209" s="95">
        <f>'[18]DívidaLiq_ing'!B12</f>
        <v>1099.37646195</v>
      </c>
      <c r="H209" s="95">
        <v>861.7913169199999</v>
      </c>
      <c r="I209" s="95">
        <v>1099.21461972</v>
      </c>
      <c r="J209" s="95">
        <f>'[18]DívidaLiq_ing'!C12</f>
        <v>849.97068177</v>
      </c>
      <c r="K209" s="95">
        <f>+'[22]DívidaLiq'!$B12</f>
        <v>841.2509049799999</v>
      </c>
      <c r="L209" s="95">
        <f>'[16]DívidaLiq'!C12</f>
        <v>759.7166602</v>
      </c>
      <c r="M209" s="95">
        <f>'[21]DívidaLiq'!$C$12</f>
        <v>1137.5666204099998</v>
      </c>
      <c r="N209" s="95">
        <f>+'[22]DívidaLiq'!$C12</f>
        <v>984.5390476399998</v>
      </c>
      <c r="O209" s="95">
        <f>+'[22]DívidaLiq'!$D12</f>
        <v>1990.7371798</v>
      </c>
    </row>
    <row r="210" spans="1:15" ht="12.75">
      <c r="A210" s="40" t="s">
        <v>140</v>
      </c>
      <c r="B210" s="90" t="s">
        <v>243</v>
      </c>
      <c r="C210" s="91">
        <v>157.63428531</v>
      </c>
      <c r="D210" s="90" t="s">
        <v>243</v>
      </c>
      <c r="E210" s="91">
        <v>275.596</v>
      </c>
      <c r="F210" s="91">
        <v>119.48935505</v>
      </c>
      <c r="G210" s="91">
        <f>'[18]DívidaLiq_ing'!B13</f>
        <v>212.46822638999998</v>
      </c>
      <c r="H210" s="91">
        <v>152.45055098</v>
      </c>
      <c r="I210" s="91">
        <v>181.672</v>
      </c>
      <c r="J210" s="91">
        <f>'[18]DívidaLiq_ing'!C13</f>
        <v>132.26362036</v>
      </c>
      <c r="K210" s="91">
        <f>+'[22]DívidaLiq'!$B13</f>
        <v>107.17576617</v>
      </c>
      <c r="L210" s="91">
        <f>'[16]DívidaLiq'!C13</f>
        <v>161.88915361000002</v>
      </c>
      <c r="M210" s="91">
        <f>'[21]DívidaLiq'!$C$13</f>
        <v>325.10547276</v>
      </c>
      <c r="N210" s="91">
        <f>+'[22]DívidaLiq'!$C13</f>
        <v>109.37526251999999</v>
      </c>
      <c r="O210" s="91">
        <f>+'[22]DívidaLiq'!$D13</f>
        <v>127.16818237000001</v>
      </c>
    </row>
    <row r="211" spans="1:15" ht="12.75">
      <c r="A211" s="41" t="s">
        <v>141</v>
      </c>
      <c r="B211" s="102" t="s">
        <v>243</v>
      </c>
      <c r="C211" s="95">
        <v>1191.51113073</v>
      </c>
      <c r="D211" s="102" t="s">
        <v>243</v>
      </c>
      <c r="E211" s="95">
        <v>984.683</v>
      </c>
      <c r="F211" s="95">
        <v>1021.31060612</v>
      </c>
      <c r="G211" s="95">
        <f>'[18]DívidaLiq_ing'!B14</f>
        <v>886.9082355600001</v>
      </c>
      <c r="H211" s="95">
        <v>709.3407659399999</v>
      </c>
      <c r="I211" s="95">
        <v>917.54261972</v>
      </c>
      <c r="J211" s="95">
        <f>'[18]DívidaLiq_ing'!C14</f>
        <v>717.70706141</v>
      </c>
      <c r="K211" s="95">
        <f>+'[22]DívidaLiq'!$B14</f>
        <v>734.0751388099999</v>
      </c>
      <c r="L211" s="95">
        <f>'[16]DívidaLiq'!C14</f>
        <v>597.82750659</v>
      </c>
      <c r="M211" s="95">
        <f>'[21]DívidaLiq'!$C$14</f>
        <v>812.4611476499998</v>
      </c>
      <c r="N211" s="95">
        <f>+'[22]DívidaLiq'!$C14</f>
        <v>875.1637851199998</v>
      </c>
      <c r="O211" s="95">
        <f>+'[22]DívidaLiq'!$D14</f>
        <v>1863.5689974299999</v>
      </c>
    </row>
    <row r="212" spans="1:15" ht="12.75">
      <c r="A212" s="41" t="s">
        <v>136</v>
      </c>
      <c r="B212" s="102" t="s">
        <v>243</v>
      </c>
      <c r="C212" s="95">
        <v>2385.85344833</v>
      </c>
      <c r="D212" s="102" t="s">
        <v>243</v>
      </c>
      <c r="E212" s="95">
        <v>2514.664</v>
      </c>
      <c r="F212" s="95">
        <v>2006.006759599999</v>
      </c>
      <c r="G212" s="95">
        <f>'[18]DívidaLiq_ing'!B15</f>
        <v>2036.6738844799982</v>
      </c>
      <c r="H212" s="95">
        <v>2180.14899793</v>
      </c>
      <c r="I212" s="95">
        <v>2186.3318482199993</v>
      </c>
      <c r="J212" s="95">
        <f>'[18]DívidaLiq_ing'!C15</f>
        <v>2371.425007289999</v>
      </c>
      <c r="K212" s="95">
        <f>+'[22]DívidaLiq'!$B15</f>
        <v>2369.9614929799995</v>
      </c>
      <c r="L212" s="95">
        <f>'[16]DívidaLiq'!C15</f>
        <v>2595.7553788699975</v>
      </c>
      <c r="M212" s="95">
        <f>'[21]DívidaLiq'!$C$15</f>
        <v>2806.521473289999</v>
      </c>
      <c r="N212" s="95">
        <f>+'[22]DívidaLiq'!$C15</f>
        <v>2807.94387930999</v>
      </c>
      <c r="O212" s="95">
        <f>+'[22]DívidaLiq'!$D15</f>
        <v>2218.81956382</v>
      </c>
    </row>
    <row r="213" spans="1:15" ht="13.5" thickBot="1">
      <c r="A213" s="104" t="s">
        <v>148</v>
      </c>
      <c r="B213" s="102" t="s">
        <v>243</v>
      </c>
      <c r="C213" s="95">
        <v>3577.3645790600003</v>
      </c>
      <c r="D213" s="102" t="s">
        <v>243</v>
      </c>
      <c r="E213" s="95">
        <v>3499.347</v>
      </c>
      <c r="F213" s="95">
        <v>3027.317365719999</v>
      </c>
      <c r="G213" s="95">
        <f>'[18]DívidaLiq_ing'!B16</f>
        <v>2923.5821200399982</v>
      </c>
      <c r="H213" s="95">
        <v>2889.48976387</v>
      </c>
      <c r="I213" s="95">
        <v>3103.8744679399992</v>
      </c>
      <c r="J213" s="95">
        <f>'[18]DívidaLiq_ing'!C16</f>
        <v>3089.132068699999</v>
      </c>
      <c r="K213" s="95">
        <f>+'[22]DívidaLiq'!$B16</f>
        <v>3104.0366317899993</v>
      </c>
      <c r="L213" s="95">
        <f>'[16]DívidaLiq'!C16</f>
        <v>3193.5828854599977</v>
      </c>
      <c r="M213" s="95">
        <f>'[21]DívidaLiq'!$C$16</f>
        <v>3618.982620939999</v>
      </c>
      <c r="N213" s="95">
        <f>+'[22]DívidaLiq'!$C16</f>
        <v>3683.1076644299897</v>
      </c>
      <c r="O213" s="95">
        <f>+'[22]DívidaLiq'!$D16</f>
        <v>4082.38856125</v>
      </c>
    </row>
    <row r="214" spans="1:19" ht="6" customHeight="1" thickTop="1">
      <c r="A214" s="120"/>
      <c r="B214" s="140"/>
      <c r="C214" s="121"/>
      <c r="D214" s="140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5"/>
      <c r="Q214" s="125"/>
      <c r="R214" s="125"/>
      <c r="S214" s="142"/>
    </row>
    <row r="215" spans="1:15" ht="13.5" thickBot="1">
      <c r="A215" s="40" t="s">
        <v>300</v>
      </c>
      <c r="B215" s="56" t="s">
        <v>243</v>
      </c>
      <c r="C215" s="56">
        <v>0.4994066720921225</v>
      </c>
      <c r="D215" s="56" t="s">
        <v>243</v>
      </c>
      <c r="E215" s="56">
        <v>0.3915763696462032</v>
      </c>
      <c r="F215" s="56">
        <v>0.5091262037041445</v>
      </c>
      <c r="G215" s="56">
        <f>'[18]DívidaLiq_ing'!$B$19</f>
        <v>0.43546894881820747</v>
      </c>
      <c r="H215" s="56">
        <v>0.325363434615479</v>
      </c>
      <c r="I215" s="56">
        <v>0.41967216480289427</v>
      </c>
      <c r="J215" s="56">
        <f>'[18]DívidaLiq_ing'!$D$19</f>
        <v>0.3025457398106329</v>
      </c>
      <c r="K215" s="56">
        <f>+'[22]DívidaLiq'!$B19</f>
        <v>0.3097413780706499</v>
      </c>
      <c r="L215" s="56">
        <f>'[16]DívidaLiq'!C19</f>
        <v>0.23030964761026537</v>
      </c>
      <c r="M215" s="56">
        <f>'[21]DívidaLiq'!$C$19</f>
        <v>0.2894904440896996</v>
      </c>
      <c r="N215" s="56">
        <f>+'[22]DívidaLiq'!$C19</f>
        <v>0.3116742437655336</v>
      </c>
      <c r="O215" s="56">
        <f>+'[22]DívidaLiq'!$D19</f>
        <v>0.8398920884858307</v>
      </c>
    </row>
    <row r="216" spans="1:15" ht="6" customHeight="1" thickTop="1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</row>
  </sheetData>
  <hyperlinks>
    <hyperlink ref="A6" location="'Financial Review'!A17:O60" display="Income statement"/>
    <hyperlink ref="A7" location="'Financial Review'!A62:O177" display="Income statement items"/>
    <hyperlink ref="A8" location="'Financial Review'!A63:O75" display="Sales and Services Rendered"/>
    <hyperlink ref="A9" location="'Financial Review'!A79:O88" display="Operating expenses"/>
    <hyperlink ref="A10" location="'Financial Review'!A93:O107" display="Depreciations"/>
    <hyperlink ref="A16" location="'Financial Review'!A195:O216" display="Balance Sheet"/>
    <hyperlink ref="I5" location="'Table of Contents'!A5" display="Table of Contents"/>
    <hyperlink ref="A11" location="'Financial Review'!A110:O124" display="Provisions"/>
    <hyperlink ref="A12" location="'Financial Review'!A127:O135" display="Other net operating revenue"/>
    <hyperlink ref="A13" location="'Financial Review'!A138:O152" display="Income Tax"/>
    <hyperlink ref="A15" location="'Financial Review'!A181:O191" display="Capital expenditures"/>
    <hyperlink ref="A14" location="'Financial Review'!A154:O177" display="Cash Flow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63" r:id="rId2"/>
  <rowBreaks count="2" manualBreakCount="2">
    <brk id="90" max="14" man="1"/>
    <brk id="179" max="14" man="1"/>
  </rowBreaks>
  <colBreaks count="1" manualBreakCount="1">
    <brk id="18" max="9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4:AC22"/>
  <sheetViews>
    <sheetView showGridLines="0" view="pageBreakPreview" zoomScaleSheetLayoutView="100" workbookViewId="0" topLeftCell="A1">
      <pane xSplit="1" topLeftCell="B1" activePane="topRight" state="frozen"/>
      <selection pane="topLeft" activeCell="A1" sqref="A1"/>
      <selection pane="topRight" activeCell="I47" sqref="I47"/>
    </sheetView>
  </sheetViews>
  <sheetFormatPr defaultColWidth="9.140625" defaultRowHeight="12.75"/>
  <cols>
    <col min="1" max="1" width="15.57421875" style="1" customWidth="1"/>
    <col min="2" max="16384" width="9.140625" style="1" customWidth="1"/>
  </cols>
  <sheetData>
    <row r="1" ht="12.75"/>
    <row r="2" ht="12.75"/>
    <row r="3" ht="12.75"/>
    <row r="4" spans="13:19" ht="12.75">
      <c r="M4" s="96" t="s">
        <v>26</v>
      </c>
      <c r="N4" s="15"/>
      <c r="O4" s="15"/>
      <c r="P4" s="15"/>
      <c r="Q4" s="15"/>
      <c r="R4" s="15"/>
      <c r="S4" s="15"/>
    </row>
    <row r="5" spans="1:11" ht="12.75">
      <c r="A5" s="34" t="s">
        <v>253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ht="12.75"/>
    <row r="8" spans="1:11" ht="13.5">
      <c r="A8" s="7" t="s">
        <v>253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10" spans="1:29" ht="12.75">
      <c r="A10" s="47" t="s">
        <v>122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ht="13.5" thickBot="1">
      <c r="A11" s="37"/>
      <c r="B11" s="44">
        <v>2005</v>
      </c>
      <c r="C11" s="78"/>
      <c r="D11" s="44"/>
      <c r="E11" s="44"/>
      <c r="F11" s="44">
        <v>2006</v>
      </c>
      <c r="G11" s="78"/>
      <c r="H11" s="78"/>
      <c r="I11" s="78"/>
      <c r="J11" s="78"/>
      <c r="K11" s="78"/>
      <c r="L11" s="44"/>
      <c r="M11" s="44"/>
      <c r="N11" s="44">
        <v>2007</v>
      </c>
      <c r="O11" s="44"/>
      <c r="P11" s="44"/>
      <c r="Q11" s="44"/>
      <c r="R11" s="44"/>
      <c r="S11" s="44"/>
      <c r="T11" s="44"/>
      <c r="U11" s="44"/>
      <c r="V11" s="44">
        <v>2008</v>
      </c>
      <c r="W11" s="44"/>
      <c r="X11" s="44"/>
      <c r="Y11" s="44"/>
      <c r="Z11" s="44"/>
      <c r="AA11" s="44"/>
      <c r="AB11" s="44"/>
      <c r="AC11" s="44"/>
    </row>
    <row r="12" spans="1:29" ht="14.25" thickBot="1" thickTop="1">
      <c r="A12" s="38"/>
      <c r="B12" s="75" t="s">
        <v>235</v>
      </c>
      <c r="C12" s="81"/>
      <c r="D12" s="75" t="s">
        <v>169</v>
      </c>
      <c r="E12" s="75"/>
      <c r="F12" s="75" t="s">
        <v>240</v>
      </c>
      <c r="G12" s="75"/>
      <c r="H12" s="75" t="s">
        <v>237</v>
      </c>
      <c r="I12" s="81"/>
      <c r="J12" s="75" t="s">
        <v>235</v>
      </c>
      <c r="K12" s="81"/>
      <c r="L12" s="75" t="s">
        <v>169</v>
      </c>
      <c r="M12" s="75"/>
      <c r="N12" s="75" t="s">
        <v>240</v>
      </c>
      <c r="O12" s="75"/>
      <c r="P12" s="75" t="s">
        <v>237</v>
      </c>
      <c r="Q12" s="75"/>
      <c r="R12" s="75" t="s">
        <v>235</v>
      </c>
      <c r="S12" s="75"/>
      <c r="T12" s="75" t="s">
        <v>169</v>
      </c>
      <c r="U12" s="75"/>
      <c r="V12" s="75" t="s">
        <v>240</v>
      </c>
      <c r="W12" s="75"/>
      <c r="X12" s="75" t="s">
        <v>237</v>
      </c>
      <c r="Y12" s="75"/>
      <c r="Z12" s="75" t="s">
        <v>235</v>
      </c>
      <c r="AA12" s="75"/>
      <c r="AB12" s="75" t="s">
        <v>169</v>
      </c>
      <c r="AC12" s="75"/>
    </row>
    <row r="13" spans="1:29" ht="13.5" thickTop="1">
      <c r="A13" s="43"/>
      <c r="B13" s="77" t="s">
        <v>229</v>
      </c>
      <c r="C13" s="77" t="s">
        <v>230</v>
      </c>
      <c r="D13" s="77" t="s">
        <v>229</v>
      </c>
      <c r="E13" s="77" t="s">
        <v>230</v>
      </c>
      <c r="F13" s="77" t="s">
        <v>229</v>
      </c>
      <c r="G13" s="77" t="s">
        <v>230</v>
      </c>
      <c r="H13" s="77" t="s">
        <v>229</v>
      </c>
      <c r="I13" s="77" t="s">
        <v>230</v>
      </c>
      <c r="J13" s="77" t="s">
        <v>229</v>
      </c>
      <c r="K13" s="77" t="s">
        <v>230</v>
      </c>
      <c r="L13" s="77" t="s">
        <v>229</v>
      </c>
      <c r="M13" s="77" t="s">
        <v>230</v>
      </c>
      <c r="N13" s="77" t="s">
        <v>229</v>
      </c>
      <c r="O13" s="76" t="s">
        <v>230</v>
      </c>
      <c r="P13" s="77" t="s">
        <v>229</v>
      </c>
      <c r="Q13" s="76" t="s">
        <v>230</v>
      </c>
      <c r="R13" s="77" t="s">
        <v>229</v>
      </c>
      <c r="S13" s="76" t="s">
        <v>230</v>
      </c>
      <c r="T13" s="77" t="s">
        <v>229</v>
      </c>
      <c r="U13" s="76" t="s">
        <v>230</v>
      </c>
      <c r="V13" s="77" t="s">
        <v>229</v>
      </c>
      <c r="W13" s="76" t="s">
        <v>230</v>
      </c>
      <c r="X13" s="77" t="s">
        <v>229</v>
      </c>
      <c r="Y13" s="76" t="s">
        <v>230</v>
      </c>
      <c r="Z13" s="77" t="s">
        <v>229</v>
      </c>
      <c r="AA13" s="76" t="s">
        <v>230</v>
      </c>
      <c r="AB13" s="77" t="s">
        <v>229</v>
      </c>
      <c r="AC13" s="76" t="s">
        <v>230</v>
      </c>
    </row>
    <row r="14" spans="1:29" ht="12.75">
      <c r="A14" s="39" t="s">
        <v>82</v>
      </c>
      <c r="B14" s="90" t="s">
        <v>243</v>
      </c>
      <c r="C14" s="90" t="s">
        <v>243</v>
      </c>
      <c r="D14" s="91">
        <v>0</v>
      </c>
      <c r="E14" s="91">
        <f>'[10]BAL2005'!$E$63/1000</f>
        <v>309.76</v>
      </c>
      <c r="F14" s="90" t="s">
        <v>243</v>
      </c>
      <c r="G14" s="90" t="s">
        <v>243</v>
      </c>
      <c r="H14" s="91">
        <f>'[10]BAL_1H2006'!$E$75/1000</f>
        <v>49.88</v>
      </c>
      <c r="I14" s="91">
        <f>'[10]BAL_1H2006'!$E$63/1000</f>
        <v>259.88</v>
      </c>
      <c r="J14" s="91">
        <f>'[10]Bal Galp Energia'!$H$82/1000</f>
        <v>49.87978971</v>
      </c>
      <c r="K14" s="91">
        <f>'[10]Bal Galp Energia'!$H$71/1000</f>
        <v>259.87978971</v>
      </c>
      <c r="L14" s="91">
        <f>'[18]DívidaDetalhe_ing'!B8</f>
        <v>20.43487952</v>
      </c>
      <c r="M14" s="91">
        <f>'[18]DívidaDetalhe_ing'!C8</f>
        <v>225.7724484</v>
      </c>
      <c r="N14" s="91">
        <f>'[9]Bal Galp Energia_1q'!$H$82/1000</f>
        <v>20.43487952</v>
      </c>
      <c r="O14" s="91">
        <f>'[9]Bal Galp Energia_1q'!$H$71/1000</f>
        <v>225.7724484</v>
      </c>
      <c r="P14" s="91">
        <v>0</v>
      </c>
      <c r="Q14" s="91">
        <f>'[9]Bal Galp Energia_2q'!$H$71/1000</f>
        <v>225.7724484</v>
      </c>
      <c r="R14" s="91">
        <v>0</v>
      </c>
      <c r="S14" s="91">
        <v>225.7724484</v>
      </c>
      <c r="T14" s="91">
        <f>+'[22]DívidaDetalhe'!B8</f>
        <v>0</v>
      </c>
      <c r="U14" s="91">
        <f>+'[22]DívidaDetalhe'!C8</f>
        <v>225.7724484</v>
      </c>
      <c r="V14" s="91">
        <f>'[16]DívidaDetalhe'!$D$8</f>
        <v>0</v>
      </c>
      <c r="W14" s="91">
        <f>'[16]DívidaDetalhe'!$E$8</f>
        <v>225.7724484</v>
      </c>
      <c r="X14" s="91">
        <f>'[21]DívidaDetalhe'!$D$8</f>
        <v>210</v>
      </c>
      <c r="Y14" s="91">
        <f>'[21]DívidaDetalhe'!$E$8</f>
        <v>15.772448400000002</v>
      </c>
      <c r="Z14" s="91">
        <f>+'[22]DívidaDetalhe'!D8</f>
        <v>1.71087586</v>
      </c>
      <c r="AA14" s="91">
        <f>+'[22]DívidaDetalhe'!E8</f>
        <v>0</v>
      </c>
      <c r="AB14" s="91">
        <f>+'[22]DívidaDetalhe'!$F8</f>
        <v>1.71087586</v>
      </c>
      <c r="AC14" s="91">
        <f>+'[22]DívidaDetalhe'!$G8</f>
        <v>0</v>
      </c>
    </row>
    <row r="15" spans="1:29" ht="12.75">
      <c r="A15" s="39" t="s">
        <v>231</v>
      </c>
      <c r="B15" s="90" t="s">
        <v>243</v>
      </c>
      <c r="C15" s="90" t="s">
        <v>243</v>
      </c>
      <c r="D15" s="91">
        <f>'[10]BAL2005'!$E$74/1000-D16</f>
        <v>207.39</v>
      </c>
      <c r="E15" s="91">
        <f>'[10]BAL2005'!$E$62/1000</f>
        <v>781.996</v>
      </c>
      <c r="F15" s="90" t="s">
        <v>243</v>
      </c>
      <c r="G15" s="90" t="s">
        <v>243</v>
      </c>
      <c r="H15" s="91">
        <f>'[10]BAL_1H2006'!$E$74/1000-H16</f>
        <v>211.864</v>
      </c>
      <c r="I15" s="91">
        <f>'[10]BAL_1H2006'!$E$62/1000</f>
        <v>733.655</v>
      </c>
      <c r="J15" s="91">
        <f>'[10]Bal Galp Energia'!$H$81/1000-J16</f>
        <v>272.72802679999995</v>
      </c>
      <c r="K15" s="91">
        <f>'[10]Bal Galp Energia'!$H$70/1000</f>
        <v>270.81235495</v>
      </c>
      <c r="L15" s="91">
        <f>'[18]DívidaDetalhe_ing'!B9</f>
        <v>291.08106042</v>
      </c>
      <c r="M15" s="91">
        <f>'[18]DívidaDetalhe_ing'!C9</f>
        <v>287.08807361000004</v>
      </c>
      <c r="N15" s="91">
        <f>'[9]Bal Galp Energia_1q'!$H$81/1000-N16</f>
        <v>232.75951322000003</v>
      </c>
      <c r="O15" s="91">
        <f>'[9]Bal Galp Energia_1q'!$H$70/1000</f>
        <v>282.82447577999994</v>
      </c>
      <c r="P15" s="91">
        <f>'[9]Bal Galp Energia_2q'!$H$81/1000-P16</f>
        <v>324.7071178399999</v>
      </c>
      <c r="Q15" s="91">
        <f>'[9]Bal Galp Energia_2q'!$H$70/1000</f>
        <v>273.43617132</v>
      </c>
      <c r="R15" s="91">
        <v>223.05461364</v>
      </c>
      <c r="S15" s="91">
        <v>266.14361972999995</v>
      </c>
      <c r="T15" s="91">
        <f>+'[22]DívidaDetalhe'!B9</f>
        <v>170.76697739999997</v>
      </c>
      <c r="U15" s="91">
        <f>+'[22]DívidaDetalhe'!C9</f>
        <v>279.71147917999997</v>
      </c>
      <c r="V15" s="91">
        <f>'[16]DívidaDetalhe'!$D$9</f>
        <v>155.26410456000002</v>
      </c>
      <c r="W15" s="91">
        <f>'[16]DívidaDetalhe'!$E$9</f>
        <v>273.68010724</v>
      </c>
      <c r="X15" s="91">
        <f>'[21]DívidaDetalhe'!$D$9</f>
        <v>234.29165622999994</v>
      </c>
      <c r="Y15" s="91">
        <f>'[21]DívidaDetalhe'!$E$9</f>
        <v>267.50251578</v>
      </c>
      <c r="Z15" s="91">
        <f>+'[22]DívidaDetalhe'!D9</f>
        <v>237.93208732</v>
      </c>
      <c r="AA15" s="91">
        <f>+'[22]DívidaDetalhe'!E9</f>
        <v>258.1960844599999</v>
      </c>
      <c r="AB15" s="91">
        <f>+'[22]DívidaDetalhe'!$F9</f>
        <v>484.9487738600001</v>
      </c>
      <c r="AC15" s="91">
        <f>+'[22]DívidaDetalhe'!$G9</f>
        <v>754.0775300799999</v>
      </c>
    </row>
    <row r="16" spans="1:29" ht="12.75">
      <c r="A16" s="39" t="s">
        <v>232</v>
      </c>
      <c r="B16" s="80" t="s">
        <v>243</v>
      </c>
      <c r="C16" s="103" t="s">
        <v>243</v>
      </c>
      <c r="D16" s="80">
        <v>50</v>
      </c>
      <c r="E16" s="100">
        <v>0</v>
      </c>
      <c r="F16" s="80" t="s">
        <v>243</v>
      </c>
      <c r="G16" s="103" t="s">
        <v>243</v>
      </c>
      <c r="H16" s="80">
        <v>5</v>
      </c>
      <c r="I16" s="91">
        <v>0</v>
      </c>
      <c r="J16" s="101">
        <v>287.5</v>
      </c>
      <c r="K16" s="91"/>
      <c r="L16" s="91">
        <f>'[18]DívidaDetalhe_ing'!B10</f>
        <v>275</v>
      </c>
      <c r="M16" s="91">
        <f>'[18]DívidaDetalhe_ing'!C10</f>
        <v>0</v>
      </c>
      <c r="N16" s="80">
        <v>100</v>
      </c>
      <c r="O16" s="91">
        <v>0</v>
      </c>
      <c r="P16" s="91">
        <v>275</v>
      </c>
      <c r="Q16" s="91">
        <v>0</v>
      </c>
      <c r="R16" s="91">
        <v>135</v>
      </c>
      <c r="S16" s="91">
        <v>0</v>
      </c>
      <c r="T16" s="91">
        <f>+'[22]DívidaDetalhe'!B10</f>
        <v>165</v>
      </c>
      <c r="U16" s="91">
        <f>+'[22]DívidaDetalhe'!C10</f>
        <v>0</v>
      </c>
      <c r="V16" s="91">
        <f>'[16]DívidaDetalhe'!$D$10</f>
        <v>105</v>
      </c>
      <c r="W16" s="91">
        <f>'[16]DívidaDetalhe'!$E$10</f>
        <v>0</v>
      </c>
      <c r="X16" s="91">
        <f>'[21]DívidaDetalhe'!$D$10</f>
        <v>200</v>
      </c>
      <c r="Y16" s="91">
        <f>'[21]DívidaDetalhe'!$E$10</f>
        <v>210</v>
      </c>
      <c r="Z16" s="91">
        <f>+'[22]DívidaDetalhe'!D10</f>
        <v>220</v>
      </c>
      <c r="AA16" s="91">
        <f>+'[22]DívidaDetalhe'!E10</f>
        <v>266.7</v>
      </c>
      <c r="AB16" s="91">
        <f>+'[22]DívidaDetalhe'!$F10</f>
        <v>200</v>
      </c>
      <c r="AC16" s="91">
        <f>+'[22]DívidaDetalhe'!$G10</f>
        <v>550</v>
      </c>
    </row>
    <row r="17" spans="1:29" ht="12.75">
      <c r="A17" s="39" t="s">
        <v>140</v>
      </c>
      <c r="B17" s="103" t="s">
        <v>243</v>
      </c>
      <c r="C17" s="103" t="s">
        <v>243</v>
      </c>
      <c r="D17" s="100">
        <f>165649/-1000</f>
        <v>-165.649</v>
      </c>
      <c r="E17" s="100">
        <v>0</v>
      </c>
      <c r="F17" s="103" t="s">
        <v>243</v>
      </c>
      <c r="G17" s="103" t="s">
        <v>243</v>
      </c>
      <c r="H17" s="91">
        <f>'[10]BAL_1H2006'!$E$34/-1000</f>
        <v>-275.596</v>
      </c>
      <c r="I17" s="91">
        <v>0</v>
      </c>
      <c r="J17" s="91">
        <f>'[10]Bal Galp Energia'!$H$45/-1000</f>
        <v>-119.48935505</v>
      </c>
      <c r="K17" s="91"/>
      <c r="L17" s="91">
        <f>'[18]DívidaDetalhe_ing'!B11</f>
        <v>-212.46822638999998</v>
      </c>
      <c r="M17" s="91">
        <f>'[18]DívidaDetalhe_ing'!C11</f>
        <v>0</v>
      </c>
      <c r="N17" s="91">
        <f>'[9]Bal Galp Energia_1q'!$H$45/-1000</f>
        <v>-152.45055098</v>
      </c>
      <c r="O17" s="91">
        <v>0</v>
      </c>
      <c r="P17" s="91">
        <f>'[9]Bal Galp Energia_2q'!$H$45/-1000</f>
        <v>-181.32915623</v>
      </c>
      <c r="Q17" s="91">
        <v>0</v>
      </c>
      <c r="R17" s="91">
        <v>-132.26362036</v>
      </c>
      <c r="S17" s="91">
        <v>0</v>
      </c>
      <c r="T17" s="91">
        <f>+'[22]DívidaDetalhe'!B11</f>
        <v>-107.17576617</v>
      </c>
      <c r="U17" s="91">
        <f>+'[22]DívidaDetalhe'!C11</f>
        <v>0</v>
      </c>
      <c r="V17" s="91">
        <f>'[16]DívidaDetalhe'!$D$11</f>
        <v>-161.88915361000002</v>
      </c>
      <c r="W17" s="91">
        <f>'[16]DívidaDetalhe'!$E$11</f>
        <v>0</v>
      </c>
      <c r="X17" s="91">
        <f>'[21]DívidaDetalhe'!$D$11</f>
        <v>-325.10547276</v>
      </c>
      <c r="Y17" s="91">
        <f>'[21]DívidaDetalhe'!$E$11</f>
        <v>0</v>
      </c>
      <c r="Z17" s="91">
        <f>+'[22]DívidaDetalhe'!D11</f>
        <v>-109.37526251999999</v>
      </c>
      <c r="AA17" s="91">
        <f>+'[22]DívidaDetalhe'!E11</f>
        <v>0</v>
      </c>
      <c r="AB17" s="91">
        <f>+'[22]DívidaDetalhe'!$F11</f>
        <v>-127.16818237000001</v>
      </c>
      <c r="AC17" s="91">
        <f>+'[22]DívidaDetalhe'!$G11</f>
        <v>0</v>
      </c>
    </row>
    <row r="18" spans="1:29" ht="12.75">
      <c r="A18" s="55" t="s">
        <v>233</v>
      </c>
      <c r="B18" s="170" t="s">
        <v>243</v>
      </c>
      <c r="C18" s="170"/>
      <c r="D18" s="171">
        <f>SUM(D14:E17)</f>
        <v>1183.4969999999998</v>
      </c>
      <c r="E18" s="171"/>
      <c r="F18" s="170" t="s">
        <v>243</v>
      </c>
      <c r="G18" s="170"/>
      <c r="H18" s="169">
        <f>SUM(H14:I17)</f>
        <v>984.683</v>
      </c>
      <c r="I18" s="169"/>
      <c r="J18" s="169">
        <f>SUM(J14:K17)</f>
        <v>1021.31060612</v>
      </c>
      <c r="K18" s="169"/>
      <c r="L18" s="169">
        <f>'[18]DívidaDetalhe_ing'!B12</f>
        <v>886.9082355600001</v>
      </c>
      <c r="M18" s="169"/>
      <c r="N18" s="169">
        <f>SUM(N14:O17)</f>
        <v>709.34076594</v>
      </c>
      <c r="O18" s="169"/>
      <c r="P18" s="169">
        <f>SUM(P14:Q17)</f>
        <v>917.5865813300001</v>
      </c>
      <c r="Q18" s="169"/>
      <c r="R18" s="169">
        <v>717.7070614099999</v>
      </c>
      <c r="S18" s="169">
        <v>0</v>
      </c>
      <c r="T18" s="169">
        <f>+'[22]DívidaDetalhe'!B12</f>
        <v>734.07513881</v>
      </c>
      <c r="U18" s="169">
        <f>+'[22]DívidaDetalhe'!C12</f>
        <v>0</v>
      </c>
      <c r="V18" s="169">
        <f>'[16]DívidaDetalhe'!$D$12</f>
        <v>597.82750659</v>
      </c>
      <c r="W18" s="169"/>
      <c r="X18" s="169">
        <f>'[21]DívidaDetalhe'!$D$12</f>
        <v>812.46114765</v>
      </c>
      <c r="Y18" s="169"/>
      <c r="Z18" s="169">
        <f>+'[22]DívidaDetalhe'!D12</f>
        <v>875.1637851199998</v>
      </c>
      <c r="AA18" s="169">
        <f>+'[22]DívidaDetalhe'!E12</f>
        <v>0</v>
      </c>
      <c r="AB18" s="169">
        <f>+'[22]DívidaDetalhe'!$F12</f>
        <v>1863.5689974299999</v>
      </c>
      <c r="AC18" s="169">
        <f>+'[22]DívidaDetalhe'!$F12</f>
        <v>1863.5689974299999</v>
      </c>
    </row>
    <row r="19" spans="1:29" ht="7.5" customHeight="1">
      <c r="A19" s="74"/>
      <c r="B19" s="80"/>
      <c r="C19" s="80"/>
      <c r="D19" s="80"/>
      <c r="E19" s="80"/>
      <c r="F19" s="80"/>
      <c r="G19" s="80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ht="12.75">
      <c r="A20" s="39" t="s">
        <v>234</v>
      </c>
      <c r="B20" s="167" t="s">
        <v>243</v>
      </c>
      <c r="C20" s="167"/>
      <c r="D20" s="168">
        <v>4.96</v>
      </c>
      <c r="E20" s="168"/>
      <c r="F20" s="167" t="s">
        <v>243</v>
      </c>
      <c r="G20" s="167"/>
      <c r="H20" s="166">
        <v>4.86</v>
      </c>
      <c r="I20" s="166"/>
      <c r="J20" s="166">
        <v>2.22</v>
      </c>
      <c r="K20" s="166"/>
      <c r="L20" s="166">
        <f>'[18]DívidaDetalhe_ing'!B14</f>
        <v>2.39</v>
      </c>
      <c r="M20" s="166"/>
      <c r="N20" s="166">
        <v>3.27</v>
      </c>
      <c r="O20" s="166"/>
      <c r="P20" s="166">
        <v>2.39</v>
      </c>
      <c r="Q20" s="166"/>
      <c r="R20" s="166">
        <v>2.81426863351425</v>
      </c>
      <c r="S20" s="166"/>
      <c r="T20" s="166">
        <f>+'[22]DívidaDetalhe'!B14</f>
        <v>2.74922520534247</v>
      </c>
      <c r="U20" s="166">
        <f>+'[22]DívidaDetalhe'!C14</f>
        <v>0</v>
      </c>
      <c r="V20" s="166">
        <f>'[16]DívidaDetalhe'!$D$14</f>
        <v>3.02523553288131</v>
      </c>
      <c r="W20" s="166"/>
      <c r="X20" s="166">
        <f>'[21]DívidaDetalhe'!$D$14</f>
        <v>2.39</v>
      </c>
      <c r="Y20" s="166"/>
      <c r="Z20" s="166">
        <f>+'[22]DívidaDetalhe'!D14</f>
        <v>3.05</v>
      </c>
      <c r="AA20" s="166">
        <f>+'[22]DívidaDetalhe'!E14</f>
        <v>4.25</v>
      </c>
      <c r="AB20" s="166">
        <f>+'[22]DívidaDetalhe'!$F14</f>
        <v>2.6840565531939213</v>
      </c>
      <c r="AC20" s="166">
        <f>+'[22]DívidaDetalhe'!$F14</f>
        <v>2.6840565531939213</v>
      </c>
    </row>
    <row r="21" spans="1:29" ht="13.5" thickBot="1">
      <c r="A21" s="39" t="s">
        <v>300</v>
      </c>
      <c r="B21" s="163" t="str">
        <f>'[13]Financial Review'!B198</f>
        <v>n.a.</v>
      </c>
      <c r="C21" s="163"/>
      <c r="D21" s="164">
        <f>D18/('[10]BAL2005'!$E$58/1000)</f>
        <v>0.49604816059343176</v>
      </c>
      <c r="E21" s="164"/>
      <c r="F21" s="167" t="s">
        <v>243</v>
      </c>
      <c r="G21" s="167"/>
      <c r="H21" s="164">
        <f>H18/('[10]BAL_1H2006'!$E$58/1000)</f>
        <v>0.3915763696462032</v>
      </c>
      <c r="I21" s="164"/>
      <c r="J21" s="164">
        <f>J18/('[10]Bal Galp Energia'!$H$66/1000)</f>
        <v>0.5091262037041445</v>
      </c>
      <c r="K21" s="164"/>
      <c r="L21" s="165">
        <f>'[18]DívidaDetalhe_ing'!B15</f>
        <v>0.43546894881820747</v>
      </c>
      <c r="M21" s="165"/>
      <c r="N21" s="164">
        <f>N18/('[9]Bal Galp Energia_1q'!$H$66/1000)</f>
        <v>0.3253634346154792</v>
      </c>
      <c r="O21" s="164"/>
      <c r="P21" s="165">
        <f>P18/'Financial Statements'!G82</f>
        <v>0.4196922722765315</v>
      </c>
      <c r="Q21" s="165"/>
      <c r="R21" s="165">
        <v>0.30264801088109317</v>
      </c>
      <c r="S21" s="165"/>
      <c r="T21" s="165">
        <f>+'[22]DívidaDetalhe'!B15</f>
        <v>0.3097413780706499</v>
      </c>
      <c r="U21" s="165">
        <f>+'[22]DívidaDetalhe'!C15</f>
        <v>0</v>
      </c>
      <c r="V21" s="165">
        <f>'[16]DívidaDetalhe'!$D$15</f>
        <v>0.23030964761026537</v>
      </c>
      <c r="W21" s="165"/>
      <c r="X21" s="165">
        <f>'[21]DívidaDetalhe'!$D$15</f>
        <v>0.2894904440896996</v>
      </c>
      <c r="Y21" s="165"/>
      <c r="Z21" s="165">
        <f>+'[22]DívidaDetalhe'!D15</f>
        <v>0.3116742437655336</v>
      </c>
      <c r="AA21" s="165">
        <f>+'[22]DívidaDetalhe'!E15</f>
        <v>0</v>
      </c>
      <c r="AB21" s="165">
        <f>+'[22]DívidaDetalhe'!$F15</f>
        <v>0.8398920884858307</v>
      </c>
      <c r="AC21" s="165">
        <f>+'[22]DívidaDetalhe'!$F15</f>
        <v>0.8398920884858307</v>
      </c>
    </row>
    <row r="22" spans="1:29" ht="6" customHeight="1" thickTop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31" ht="6" customHeight="1"/>
    <row r="47" ht="6" customHeight="1"/>
  </sheetData>
  <mergeCells count="42">
    <mergeCell ref="AB18:AC18"/>
    <mergeCell ref="AB20:AC20"/>
    <mergeCell ref="AB21:AC21"/>
    <mergeCell ref="Z18:AA18"/>
    <mergeCell ref="Z20:AA20"/>
    <mergeCell ref="Z21:AA21"/>
    <mergeCell ref="V18:W18"/>
    <mergeCell ref="V20:W20"/>
    <mergeCell ref="V21:W21"/>
    <mergeCell ref="X18:Y18"/>
    <mergeCell ref="X20:Y20"/>
    <mergeCell ref="X21:Y21"/>
    <mergeCell ref="R20:S20"/>
    <mergeCell ref="R21:S21"/>
    <mergeCell ref="T18:U18"/>
    <mergeCell ref="T20:U20"/>
    <mergeCell ref="T21:U21"/>
    <mergeCell ref="L18:M18"/>
    <mergeCell ref="R18:S18"/>
    <mergeCell ref="P20:Q20"/>
    <mergeCell ref="B18:C18"/>
    <mergeCell ref="F18:G18"/>
    <mergeCell ref="P18:Q18"/>
    <mergeCell ref="N18:O18"/>
    <mergeCell ref="D18:E18"/>
    <mergeCell ref="H18:I18"/>
    <mergeCell ref="J18:K18"/>
    <mergeCell ref="F21:G21"/>
    <mergeCell ref="H21:I21"/>
    <mergeCell ref="J21:K21"/>
    <mergeCell ref="L20:M20"/>
    <mergeCell ref="L21:M21"/>
    <mergeCell ref="B21:C21"/>
    <mergeCell ref="D21:E21"/>
    <mergeCell ref="P21:Q21"/>
    <mergeCell ref="N20:O20"/>
    <mergeCell ref="N21:O21"/>
    <mergeCell ref="B20:C20"/>
    <mergeCell ref="D20:E20"/>
    <mergeCell ref="F20:G20"/>
    <mergeCell ref="H20:I20"/>
    <mergeCell ref="J20:K20"/>
  </mergeCells>
  <hyperlinks>
    <hyperlink ref="M4" location="'Table of Contents'!A5" display="Table of Contents"/>
    <hyperlink ref="A5" location="Debt_detail!A8:AC22" display="Debt detail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5:Y98"/>
  <sheetViews>
    <sheetView showGridLines="0" view="pageBreakPreview" zoomScaleSheetLayoutView="100" workbookViewId="0" topLeftCell="A59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48.140625" style="1" bestFit="1" customWidth="1"/>
    <col min="2" max="11" width="6.7109375" style="1" customWidth="1"/>
    <col min="12" max="15" width="7.140625" style="1" customWidth="1"/>
    <col min="16" max="16" width="6.57421875" style="1" customWidth="1"/>
    <col min="17" max="17" width="7.140625" style="1" customWidth="1"/>
    <col min="18" max="18" width="12.421875" style="1" bestFit="1" customWidth="1"/>
    <col min="19" max="16384" width="9.140625" style="1" customWidth="1"/>
  </cols>
  <sheetData>
    <row r="1" ht="12.75"/>
    <row r="2" ht="12.75"/>
    <row r="3" ht="12.75"/>
    <row r="4" ht="12.75"/>
    <row r="5" spans="1:9" ht="12.75">
      <c r="A5" s="96" t="s">
        <v>18</v>
      </c>
      <c r="B5" s="36"/>
      <c r="D5" s="2"/>
      <c r="E5" s="2"/>
      <c r="F5" s="2"/>
      <c r="I5" s="36" t="s">
        <v>26</v>
      </c>
    </row>
    <row r="6" spans="1:6" ht="12.75">
      <c r="A6" s="8" t="s">
        <v>31</v>
      </c>
      <c r="B6" s="8"/>
      <c r="C6" s="8"/>
      <c r="D6" s="8"/>
      <c r="E6" s="8"/>
      <c r="F6" s="8"/>
    </row>
    <row r="7" spans="1:6" ht="12.75">
      <c r="A7" s="8" t="s">
        <v>129</v>
      </c>
      <c r="B7" s="8"/>
      <c r="C7" s="8"/>
      <c r="D7" s="8"/>
      <c r="E7" s="8"/>
      <c r="F7" s="8"/>
    </row>
    <row r="8" spans="1:6" ht="12.75">
      <c r="A8" s="8" t="s">
        <v>130</v>
      </c>
      <c r="B8" s="8"/>
      <c r="C8" s="8"/>
      <c r="D8" s="8"/>
      <c r="E8" s="8"/>
      <c r="F8" s="8"/>
    </row>
    <row r="10" spans="1:6" ht="12.75">
      <c r="A10" s="7" t="s">
        <v>31</v>
      </c>
      <c r="B10" s="7"/>
      <c r="C10" s="7"/>
      <c r="D10" s="7"/>
      <c r="E10" s="7"/>
      <c r="F10" s="7"/>
    </row>
    <row r="12" spans="1:15" ht="12.75">
      <c r="A12" s="47" t="s">
        <v>174</v>
      </c>
      <c r="B12" s="47"/>
      <c r="C12" s="47"/>
      <c r="D12" s="47"/>
      <c r="E12" s="47"/>
      <c r="F12" s="47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3.5" thickBot="1">
      <c r="A13" s="37"/>
      <c r="B13" s="57">
        <v>2005</v>
      </c>
      <c r="C13" s="57"/>
      <c r="D13" s="57">
        <v>2006</v>
      </c>
      <c r="E13" s="57"/>
      <c r="F13" s="57"/>
      <c r="G13" s="57"/>
      <c r="H13" s="57">
        <v>2007</v>
      </c>
      <c r="I13" s="57"/>
      <c r="J13" s="57"/>
      <c r="K13" s="44"/>
      <c r="L13" s="44">
        <v>2008</v>
      </c>
      <c r="M13" s="44"/>
      <c r="N13" s="44"/>
      <c r="O13" s="44"/>
    </row>
    <row r="14" spans="1:15" ht="14.25" thickBot="1" thickTop="1">
      <c r="A14" s="45"/>
      <c r="B14" s="45" t="s">
        <v>235</v>
      </c>
      <c r="C14" s="45" t="s">
        <v>169</v>
      </c>
      <c r="D14" s="45" t="s">
        <v>240</v>
      </c>
      <c r="E14" s="45" t="s">
        <v>237</v>
      </c>
      <c r="F14" s="45" t="s">
        <v>235</v>
      </c>
      <c r="G14" s="45" t="s">
        <v>169</v>
      </c>
      <c r="H14" s="45" t="s">
        <v>240</v>
      </c>
      <c r="I14" s="45" t="s">
        <v>237</v>
      </c>
      <c r="J14" s="45" t="s">
        <v>235</v>
      </c>
      <c r="K14" s="45" t="s">
        <v>169</v>
      </c>
      <c r="L14" s="45" t="s">
        <v>240</v>
      </c>
      <c r="M14" s="45" t="s">
        <v>237</v>
      </c>
      <c r="N14" s="45" t="s">
        <v>235</v>
      </c>
      <c r="O14" s="45" t="s">
        <v>169</v>
      </c>
    </row>
    <row r="15" spans="1:15" ht="13.5" thickTop="1">
      <c r="A15" s="39" t="s">
        <v>274</v>
      </c>
      <c r="B15" s="91">
        <v>34.549800059999995</v>
      </c>
      <c r="C15" s="91">
        <v>1.3864988999999988</v>
      </c>
      <c r="D15" s="91">
        <v>0</v>
      </c>
      <c r="E15" s="91">
        <v>22.32435364</v>
      </c>
      <c r="F15" s="91">
        <v>50.195421579999994</v>
      </c>
      <c r="G15" s="91">
        <f>'[18]Operating_ing'!A184</f>
        <v>67.98915102000001</v>
      </c>
      <c r="H15" s="91">
        <f>'[17]Operating'!$F184</f>
        <v>42.13644396</v>
      </c>
      <c r="I15" s="91">
        <f>'[16]Operating'!$A$184</f>
        <v>51.0975944</v>
      </c>
      <c r="J15" s="91">
        <f>'[21]Operating'!$A$184</f>
        <v>52.182096899999976</v>
      </c>
      <c r="K15" s="91">
        <f>+'[22]Operating'!$A185</f>
        <v>87.1227016699999</v>
      </c>
      <c r="L15" s="91">
        <f>'[17]Operating'!$G184</f>
        <v>65.24922439000001</v>
      </c>
      <c r="M15" s="91">
        <f>'[16]Operating'!$B$184</f>
        <v>89.3202251600001</v>
      </c>
      <c r="N15" s="91">
        <f>'[21]Operating'!$B$184</f>
        <v>16.709082039999892</v>
      </c>
      <c r="O15" s="91">
        <f>+'[22]Operating'!$B185</f>
        <v>28.90068056000001</v>
      </c>
    </row>
    <row r="16" spans="1:15" ht="12.75">
      <c r="A16" s="55" t="s">
        <v>107</v>
      </c>
      <c r="B16" s="95">
        <v>26.64400454999999</v>
      </c>
      <c r="C16" s="95">
        <v>-18.829316979999998</v>
      </c>
      <c r="D16" s="95">
        <v>-4.384779089999999</v>
      </c>
      <c r="E16" s="95">
        <v>6.445098369999997</v>
      </c>
      <c r="F16" s="95">
        <v>33.71665194000009</v>
      </c>
      <c r="G16" s="95">
        <f>'[18]Operating_ing'!A185</f>
        <v>27.371599049999926</v>
      </c>
      <c r="H16" s="95">
        <f>'[17]Operating'!$F185</f>
        <v>31.244687540000005</v>
      </c>
      <c r="I16" s="95">
        <f>'[16]Operating'!$A$185</f>
        <v>39.479886170000015</v>
      </c>
      <c r="J16" s="95">
        <f>'[21]Operating'!$A$185</f>
        <v>47.6856123099999</v>
      </c>
      <c r="K16" s="95">
        <f>+'[22]Operating'!$A186</f>
        <v>27.63126597000007</v>
      </c>
      <c r="L16" s="95">
        <f>'[17]Operating'!$G185</f>
        <v>39.10864031000011</v>
      </c>
      <c r="M16" s="95">
        <f>'[16]Operating'!$B$185</f>
        <v>45.42737501000022</v>
      </c>
      <c r="N16" s="95">
        <f>'[21]Operating'!$B$185</f>
        <v>28.700991569999797</v>
      </c>
      <c r="O16" s="95">
        <f>+'[22]Operating'!$B186</f>
        <v>8.954546650000019</v>
      </c>
    </row>
    <row r="17" spans="1:15" ht="12.75">
      <c r="A17" s="40" t="s">
        <v>35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f>'[18]Operating_ing'!A186</f>
        <v>-0.00813649617</v>
      </c>
      <c r="H17" s="91">
        <f>'[17]Operating'!$F186</f>
        <v>0</v>
      </c>
      <c r="I17" s="91">
        <f>'[16]Operating'!$A$186</f>
        <v>4.32078628</v>
      </c>
      <c r="J17" s="91">
        <f>'[21]Operating'!$A$186</f>
        <v>-2.0079439400000005</v>
      </c>
      <c r="K17" s="91">
        <f>+'[22]Operating'!$A187</f>
        <v>1.2480278100000004</v>
      </c>
      <c r="L17" s="91">
        <f>'[17]Operating'!$G186</f>
        <v>2.93711287</v>
      </c>
      <c r="M17" s="91">
        <f>'[16]Operating'!$B$186</f>
        <v>6.347047300000001</v>
      </c>
      <c r="N17" s="91">
        <f>'[21]Operating'!$B$186</f>
        <v>0.334093109999998</v>
      </c>
      <c r="O17" s="91">
        <f>+'[22]Operating'!$B187</f>
        <v>8.805482290000002</v>
      </c>
    </row>
    <row r="18" spans="1:15" ht="13.5" thickBot="1">
      <c r="A18" s="41" t="s">
        <v>285</v>
      </c>
      <c r="B18" s="95">
        <v>26.64400454999999</v>
      </c>
      <c r="C18" s="95">
        <v>-18.829316979999998</v>
      </c>
      <c r="D18" s="95">
        <v>-4.384779089999999</v>
      </c>
      <c r="E18" s="95">
        <v>6.445098369999997</v>
      </c>
      <c r="F18" s="95">
        <v>33.7166519400001</v>
      </c>
      <c r="G18" s="95">
        <f>'[18]Operating_ing'!A187</f>
        <v>27.363462553829926</v>
      </c>
      <c r="H18" s="95">
        <f>'[17]Operating'!$F187</f>
        <v>31.244687540000005</v>
      </c>
      <c r="I18" s="95">
        <f>'[16]Operating'!$A$187</f>
        <v>43.800672450000015</v>
      </c>
      <c r="J18" s="95">
        <f>'[21]Operating'!$A$187</f>
        <v>45.677668369999886</v>
      </c>
      <c r="K18" s="95">
        <f>+'[22]Operating'!$A188</f>
        <v>28.87929378000007</v>
      </c>
      <c r="L18" s="95">
        <f>'[17]Operating'!$G187</f>
        <v>42.04575318000011</v>
      </c>
      <c r="M18" s="95">
        <f>'[16]Operating'!$B$187</f>
        <v>51.77442231000019</v>
      </c>
      <c r="N18" s="95">
        <f>'[21]Operating'!$B$187</f>
        <v>29.035084679999795</v>
      </c>
      <c r="O18" s="95">
        <f>+'[22]Operating'!$B188</f>
        <v>17.76002894000002</v>
      </c>
    </row>
    <row r="19" spans="1:15" ht="6" customHeight="1" thickTop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2.75">
      <c r="A20" s="55" t="s">
        <v>170</v>
      </c>
      <c r="B20" s="98">
        <v>4.926072717391305</v>
      </c>
      <c r="C20" s="98">
        <v>4.41325</v>
      </c>
      <c r="D20" s="98">
        <v>5.187663</v>
      </c>
      <c r="E20" s="98">
        <v>6.521596813186814</v>
      </c>
      <c r="F20" s="98">
        <v>11.467629782608695</v>
      </c>
      <c r="G20" s="98">
        <f>'[18]Operating_ing'!A189</f>
        <v>14.598712173913043</v>
      </c>
      <c r="H20" s="98">
        <f>'[17]Operating'!$F189</f>
        <v>17.172376999999997</v>
      </c>
      <c r="I20" s="98">
        <f>'[16]Operating'!$A$189</f>
        <v>16.959735494505495</v>
      </c>
      <c r="J20" s="98">
        <f>'[21]Operating'!$A$189</f>
        <v>18.30737934782609</v>
      </c>
      <c r="K20" s="98">
        <f>+'[22]Operating'!$A190</f>
        <v>15.714980217391304</v>
      </c>
      <c r="L20" s="98">
        <f>'[17]Operating'!$G189</f>
        <v>13.771433076923076</v>
      </c>
      <c r="M20" s="98">
        <f>'[16]Operating'!$B$189</f>
        <v>15.543642857142858</v>
      </c>
      <c r="N20" s="98">
        <f>'[21]Operating'!$B$189</f>
        <v>15.475241739130436</v>
      </c>
      <c r="O20" s="98">
        <f>+'[22]Operating'!$B190</f>
        <v>15.503567282608696</v>
      </c>
    </row>
    <row r="21" spans="1:15" ht="12.75">
      <c r="A21" s="55" t="s">
        <v>270</v>
      </c>
      <c r="B21" s="98">
        <v>4.2570652173913</v>
      </c>
      <c r="C21" s="98">
        <v>3.486467391304348</v>
      </c>
      <c r="D21" s="98">
        <v>3.788748927777778</v>
      </c>
      <c r="E21" s="98">
        <v>4.609300886185244</v>
      </c>
      <c r="F21" s="98">
        <v>8.885467391304347</v>
      </c>
      <c r="G21" s="98">
        <f>'[18]Operating_ing'!A190</f>
        <v>11.604702804347825</v>
      </c>
      <c r="H21" s="98">
        <f>'[17]Operating'!$F190</f>
        <v>12.572226573033689</v>
      </c>
      <c r="I21" s="98">
        <f>'[16]Operating'!$A$190</f>
        <v>12.342304236701981</v>
      </c>
      <c r="J21" s="98">
        <f>'[21]Operating'!$A$190</f>
        <v>14.495714166813718</v>
      </c>
      <c r="K21" s="98">
        <f>+'[22]Operating'!$A191</f>
        <v>10.598446843911718</v>
      </c>
      <c r="L21" s="98">
        <f>'[17]Operating'!$G190</f>
        <v>9.860811058741993</v>
      </c>
      <c r="M21" s="98">
        <f>'[16]Operating'!$B$190</f>
        <v>11.302276403241247</v>
      </c>
      <c r="N21" s="98">
        <f>'[21]Operating'!$B$190</f>
        <v>9.114673913043477</v>
      </c>
      <c r="O21" s="98">
        <f>+'[22]Operating'!$B191</f>
        <v>9.676597826086956</v>
      </c>
    </row>
    <row r="22" spans="1:15" ht="12.75">
      <c r="A22" s="55" t="s">
        <v>272</v>
      </c>
      <c r="B22" s="98">
        <v>0.39165000000000005</v>
      </c>
      <c r="C22" s="98">
        <v>0.320755</v>
      </c>
      <c r="D22" s="98">
        <v>0.3409874035</v>
      </c>
      <c r="E22" s="98">
        <v>0.41944638064285716</v>
      </c>
      <c r="F22" s="98">
        <v>0.817463</v>
      </c>
      <c r="G22" s="98">
        <f>'[18]Operating_ing'!A191</f>
        <v>1.067632658</v>
      </c>
      <c r="H22" s="98">
        <f>'[17]Operating'!$F191</f>
        <v>1.131500391573032</v>
      </c>
      <c r="I22" s="98">
        <f>'[16]Operating'!$A$191</f>
        <v>1.1231496855398801</v>
      </c>
      <c r="J22" s="98">
        <f>'[21]Operating'!$A$191</f>
        <v>1.3336057033468622</v>
      </c>
      <c r="K22" s="98">
        <f>+'[22]Operating'!$A192</f>
        <v>0.975057109639878</v>
      </c>
      <c r="L22" s="98">
        <f>'[17]Operating'!$G191</f>
        <v>0.8973338063455213</v>
      </c>
      <c r="M22" s="98">
        <f>'[16]Operating'!$B$191</f>
        <v>1.0285071526949534</v>
      </c>
      <c r="N22" s="98">
        <f>'[21]Operating'!$B$191</f>
        <v>0.8385499999999998</v>
      </c>
      <c r="O22" s="98">
        <f>+'[22]Operating'!$B192</f>
        <v>0.890247</v>
      </c>
    </row>
    <row r="23" spans="1:15" ht="12.75">
      <c r="A23" s="58" t="s">
        <v>40</v>
      </c>
      <c r="B23" s="93">
        <v>0.39165</v>
      </c>
      <c r="C23" s="93">
        <v>0.320755</v>
      </c>
      <c r="D23" s="93">
        <v>0.260721</v>
      </c>
      <c r="E23" s="93">
        <v>0.20400085714285712</v>
      </c>
      <c r="F23" s="93">
        <v>0.190333</v>
      </c>
      <c r="G23" s="93">
        <f>'[18]Operating_ing'!A192</f>
        <v>0.177567658</v>
      </c>
      <c r="H23" s="93">
        <f>'[17]Operating'!$F192</f>
        <v>0.11653768869048733</v>
      </c>
      <c r="I23" s="93">
        <f>'[16]Operating'!$A$192</f>
        <v>0.11232073247273204</v>
      </c>
      <c r="J23" s="93">
        <f>'[21]Operating'!$A$192</f>
        <v>0.11201296924430452</v>
      </c>
      <c r="K23" s="93">
        <f>+'[22]Operating'!$A193</f>
        <v>0.1076448236675203</v>
      </c>
      <c r="L23" s="93">
        <f>'[17]Operating'!$G192</f>
        <v>0.10202559990812454</v>
      </c>
      <c r="M23" s="93">
        <f>'[16]Operating'!$B$192</f>
        <v>0.10616713768158526</v>
      </c>
      <c r="N23" s="93">
        <f>'[21]Operating'!$B$192</f>
        <v>0.070547</v>
      </c>
      <c r="O23" s="93">
        <f>+'[22]Operating'!$B193</f>
        <v>0.082253</v>
      </c>
    </row>
    <row r="24" spans="1:25" ht="12.75">
      <c r="A24" s="58" t="s">
        <v>2</v>
      </c>
      <c r="B24" s="93">
        <v>0</v>
      </c>
      <c r="C24" s="93">
        <v>0</v>
      </c>
      <c r="D24" s="93">
        <v>0.08026640350000001</v>
      </c>
      <c r="E24" s="93">
        <v>0.208683</v>
      </c>
      <c r="F24" s="93">
        <v>0.587845</v>
      </c>
      <c r="G24" s="93">
        <f>'[18]Operating_ing'!A193</f>
        <v>0.851868</v>
      </c>
      <c r="H24" s="93">
        <f>'[17]Operating'!$F193</f>
        <v>0.9782608333825447</v>
      </c>
      <c r="I24" s="93">
        <f>'[16]Operating'!$A$193</f>
        <v>0.9819249580671483</v>
      </c>
      <c r="J24" s="93">
        <f>'[21]Operating'!$A$193</f>
        <v>1.1925859231025577</v>
      </c>
      <c r="K24" s="93">
        <f>+'[22]Operating'!$A194</f>
        <v>0.838952755972358</v>
      </c>
      <c r="L24" s="93">
        <f>'[17]Operating'!$G193</f>
        <v>0.7625259673914772</v>
      </c>
      <c r="M24" s="93">
        <f>'[16]Operating'!$B$193</f>
        <v>0.891422009790824</v>
      </c>
      <c r="N24" s="93">
        <f>'[21]Operating'!$B$193</f>
        <v>0.704605</v>
      </c>
      <c r="O24" s="93">
        <f>+'[22]Operating'!$B194</f>
        <v>0.7356110000000005</v>
      </c>
      <c r="Y24" s="11"/>
    </row>
    <row r="25" spans="1:15" ht="12.75">
      <c r="A25" s="58" t="s">
        <v>3</v>
      </c>
      <c r="B25" s="93">
        <v>0</v>
      </c>
      <c r="C25" s="93">
        <v>0</v>
      </c>
      <c r="D25" s="93">
        <v>0</v>
      </c>
      <c r="E25" s="93">
        <v>0.0067625235</v>
      </c>
      <c r="F25" s="93">
        <v>0.039285</v>
      </c>
      <c r="G25" s="93">
        <f>'[18]Operating_ing'!A194</f>
        <v>0.038197</v>
      </c>
      <c r="H25" s="93">
        <f>'[17]Operating'!$F194</f>
        <v>0.0367018695</v>
      </c>
      <c r="I25" s="93">
        <f>'[16]Operating'!$A$194</f>
        <v>0.028903994999999995</v>
      </c>
      <c r="J25" s="93">
        <f>'[21]Operating'!$A$194</f>
        <v>0.029006810999999993</v>
      </c>
      <c r="K25" s="93">
        <f>+'[22]Operating'!$A195</f>
        <v>0.02845953</v>
      </c>
      <c r="L25" s="93">
        <f>'[17]Operating'!$G194</f>
        <v>0.03278223904591964</v>
      </c>
      <c r="M25" s="93">
        <f>'[16]Operating'!$B$194</f>
        <v>0.030918005222544197</v>
      </c>
      <c r="N25" s="93">
        <f>'[21]Operating'!$B$194</f>
        <v>0.063398</v>
      </c>
      <c r="O25" s="93">
        <f>+'[22]Operating'!$B195</f>
        <v>0.072383</v>
      </c>
    </row>
    <row r="26" spans="1:15" ht="12.75">
      <c r="A26" s="39" t="s">
        <v>263</v>
      </c>
      <c r="B26" s="97" t="s">
        <v>243</v>
      </c>
      <c r="C26" s="93">
        <v>46.424</v>
      </c>
      <c r="D26" s="93">
        <v>0</v>
      </c>
      <c r="E26" s="93">
        <v>0</v>
      </c>
      <c r="F26" s="93">
        <v>69.2</v>
      </c>
      <c r="G26" s="93">
        <f>'[18]Operating_ing'!A196</f>
        <v>61.375118821926755</v>
      </c>
      <c r="H26" s="93">
        <f>'[17]Operating'!$F$196</f>
        <v>56.12694115086476</v>
      </c>
      <c r="I26" s="93">
        <f>'[16]Operating'!$A$196</f>
        <v>74.4820263806558</v>
      </c>
      <c r="J26" s="93">
        <f>'[21]Operating'!$A$196</f>
        <v>68.12281403984716</v>
      </c>
      <c r="K26" s="93">
        <f>+'[22]Operating'!$A197</f>
        <v>83.60364631887536</v>
      </c>
      <c r="L26" s="93">
        <f>'[17]Operating'!$G$196</f>
        <v>107.53478003660209</v>
      </c>
      <c r="M26" s="93">
        <f>'[16]Operating'!$B$196</f>
        <v>117.341451714857</v>
      </c>
      <c r="N26" s="93">
        <f>'[21]Operating'!$B$196</f>
        <v>103.72438338149097</v>
      </c>
      <c r="O26" s="93">
        <f>+'[22]Operating'!$B197</f>
        <v>60.84399012530116</v>
      </c>
    </row>
    <row r="27" spans="1:15" ht="12.75">
      <c r="A27" s="55" t="s">
        <v>264</v>
      </c>
      <c r="B27" s="98">
        <v>0.657</v>
      </c>
      <c r="C27" s="98">
        <v>0.905458</v>
      </c>
      <c r="D27" s="98">
        <v>0</v>
      </c>
      <c r="E27" s="98">
        <v>0</v>
      </c>
      <c r="F27" s="98">
        <v>0.93</v>
      </c>
      <c r="G27" s="98">
        <f>'[18]Operating_ing'!A197</f>
        <v>1.963</v>
      </c>
      <c r="H27" s="98">
        <f>'[17]Operating'!$F$197</f>
        <v>0.986</v>
      </c>
      <c r="I27" s="98">
        <f>'[16]Operating'!$A$197</f>
        <v>0.949832</v>
      </c>
      <c r="J27" s="98">
        <f>'[21]Operating'!$A$197</f>
        <v>0.949759</v>
      </c>
      <c r="K27" s="98">
        <f>+'[22]Operating'!$A198</f>
        <v>1.869786</v>
      </c>
      <c r="L27" s="98">
        <f>'[17]Operating'!$G$197</f>
        <v>0.997301</v>
      </c>
      <c r="M27" s="98">
        <f>'[16]Operating'!$B$197</f>
        <v>0.902717</v>
      </c>
      <c r="N27" s="98">
        <f>'[21]Operating'!$G$197</f>
        <v>1.900018</v>
      </c>
      <c r="O27" s="98">
        <f>+'[22]Operating'!$B198</f>
        <v>1.917</v>
      </c>
    </row>
    <row r="28" spans="1:15" ht="13.5" thickBot="1">
      <c r="A28" s="55" t="s">
        <v>180</v>
      </c>
      <c r="B28" s="79" t="s">
        <v>243</v>
      </c>
      <c r="C28" s="95">
        <v>274.1452509100001</v>
      </c>
      <c r="D28" s="95">
        <v>307.15088519999983</v>
      </c>
      <c r="E28" s="95">
        <v>395.805</v>
      </c>
      <c r="F28" s="95">
        <v>412.46981454999997</v>
      </c>
      <c r="G28" s="95">
        <f>'[18]Operating_ing'!$F$198</f>
        <v>434.7301438000002</v>
      </c>
      <c r="H28" s="95">
        <f>'[17]Operating'!$F$198</f>
        <v>457.6243895</v>
      </c>
      <c r="I28" s="95">
        <f>'[16]Operating'!$F$198</f>
        <v>569.6752252199999</v>
      </c>
      <c r="J28" s="95">
        <f>'[21]Operating'!$F$198</f>
        <v>487.3169461299989</v>
      </c>
      <c r="K28" s="95">
        <f>+'[22]Operating'!$F199</f>
        <v>569.6752252199999</v>
      </c>
      <c r="L28" s="95">
        <f>'[17]Operating'!$G$198</f>
        <v>634.942395129998</v>
      </c>
      <c r="M28" s="95">
        <f>'[16]Operating'!$G$198</f>
        <v>700.342525669998</v>
      </c>
      <c r="N28" s="95">
        <f>'[21]Operating'!$G$198</f>
        <v>644.0777702599988</v>
      </c>
      <c r="O28" s="95">
        <f>+'[22]Operating'!$G199</f>
        <v>693.493818239999</v>
      </c>
    </row>
    <row r="29" spans="1:15" ht="6" customHeight="1" thickTop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1" ht="15">
      <c r="A31" s="150" t="s">
        <v>323</v>
      </c>
    </row>
    <row r="32" ht="15">
      <c r="A32" s="150" t="s">
        <v>324</v>
      </c>
    </row>
    <row r="34" spans="1:6" ht="12.75">
      <c r="A34" s="7" t="s">
        <v>129</v>
      </c>
      <c r="B34" s="7"/>
      <c r="C34" s="7"/>
      <c r="D34" s="7"/>
      <c r="E34" s="7"/>
      <c r="F34" s="7"/>
    </row>
    <row r="36" spans="1:15" ht="12.75">
      <c r="A36" s="47" t="s">
        <v>174</v>
      </c>
      <c r="B36" s="47"/>
      <c r="C36" s="47"/>
      <c r="D36" s="47"/>
      <c r="E36" s="47"/>
      <c r="F36" s="47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3.5" thickBot="1">
      <c r="A37" s="37"/>
      <c r="B37" s="57">
        <v>2005</v>
      </c>
      <c r="C37" s="57"/>
      <c r="D37" s="57">
        <v>2006</v>
      </c>
      <c r="E37" s="57"/>
      <c r="F37" s="57"/>
      <c r="G37" s="57"/>
      <c r="H37" s="57">
        <v>2007</v>
      </c>
      <c r="I37" s="57"/>
      <c r="J37" s="57"/>
      <c r="K37" s="44"/>
      <c r="L37" s="44">
        <v>2008</v>
      </c>
      <c r="M37" s="44"/>
      <c r="N37" s="44"/>
      <c r="O37" s="44"/>
    </row>
    <row r="38" spans="1:15" ht="14.25" thickBot="1" thickTop="1">
      <c r="A38" s="45"/>
      <c r="B38" s="45" t="s">
        <v>235</v>
      </c>
      <c r="C38" s="45" t="s">
        <v>169</v>
      </c>
      <c r="D38" s="45" t="s">
        <v>240</v>
      </c>
      <c r="E38" s="45" t="s">
        <v>237</v>
      </c>
      <c r="F38" s="45" t="s">
        <v>235</v>
      </c>
      <c r="G38" s="45" t="s">
        <v>169</v>
      </c>
      <c r="H38" s="45" t="s">
        <v>240</v>
      </c>
      <c r="I38" s="45" t="s">
        <v>237</v>
      </c>
      <c r="J38" s="45" t="s">
        <v>235</v>
      </c>
      <c r="K38" s="45" t="s">
        <v>169</v>
      </c>
      <c r="L38" s="45" t="s">
        <v>240</v>
      </c>
      <c r="M38" s="45" t="s">
        <v>237</v>
      </c>
      <c r="N38" s="45" t="s">
        <v>235</v>
      </c>
      <c r="O38" s="45" t="s">
        <v>169</v>
      </c>
    </row>
    <row r="39" spans="1:15" ht="13.5" thickTop="1">
      <c r="A39" s="39" t="s">
        <v>274</v>
      </c>
      <c r="B39" s="91">
        <v>2635.1984029399996</v>
      </c>
      <c r="C39" s="91">
        <v>2894.46422175</v>
      </c>
      <c r="D39" s="91">
        <v>2656.14540973</v>
      </c>
      <c r="E39" s="91">
        <v>2785.2333503699992</v>
      </c>
      <c r="F39" s="91">
        <v>2884.279775319999</v>
      </c>
      <c r="G39" s="91">
        <f>'[18]Operating_ing'!A206</f>
        <v>2512.1589750400017</v>
      </c>
      <c r="H39" s="91">
        <f>'[17]Operating'!$F206</f>
        <v>2431.83893678</v>
      </c>
      <c r="I39" s="91">
        <f>'[16]Operating'!$A$206</f>
        <v>2808.258531349999</v>
      </c>
      <c r="J39" s="91">
        <f>'[21]Operating'!$A$206</f>
        <v>2901.8199772000007</v>
      </c>
      <c r="K39" s="91">
        <f>+'[22]Operating'!$A207</f>
        <v>2973.5036332399995</v>
      </c>
      <c r="L39" s="91">
        <f>'[17]Operating'!$G206</f>
        <v>3056.48084441</v>
      </c>
      <c r="M39" s="91">
        <f>'[16]Operating'!$B$206</f>
        <v>3587.5181425500004</v>
      </c>
      <c r="N39" s="91">
        <f>'[21]Operating'!$B$206</f>
        <v>3454.3668559098996</v>
      </c>
      <c r="O39" s="91">
        <f>+'[22]Operating'!$B207</f>
        <v>3125.5029059101007</v>
      </c>
    </row>
    <row r="40" spans="1:15" ht="12.75">
      <c r="A40" s="55" t="s">
        <v>107</v>
      </c>
      <c r="B40" s="95">
        <v>247.28492485000004</v>
      </c>
      <c r="C40" s="95">
        <v>-31.392558370001424</v>
      </c>
      <c r="D40" s="95">
        <v>85.96581669000054</v>
      </c>
      <c r="E40" s="95">
        <v>258.95625736999887</v>
      </c>
      <c r="F40" s="95">
        <v>83.60087119999912</v>
      </c>
      <c r="G40" s="95">
        <f>'[18]Operating_ing'!A207</f>
        <v>-61.278873689997205</v>
      </c>
      <c r="H40" s="95">
        <f>'[17]Operating'!$F207</f>
        <v>100.20872098000002</v>
      </c>
      <c r="I40" s="95">
        <f>'[16]Operating'!$A$207</f>
        <v>242.43127645999846</v>
      </c>
      <c r="J40" s="95">
        <f>'[21]Operating'!$A$207</f>
        <v>134.3354320600004</v>
      </c>
      <c r="K40" s="95">
        <f>+'[22]Operating'!$A208</f>
        <v>110.28697226826873</v>
      </c>
      <c r="L40" s="95">
        <f>'[17]Operating'!$G207</f>
        <v>120.77819881999972</v>
      </c>
      <c r="M40" s="95">
        <f>'[16]Operating'!$B$207</f>
        <v>341.17303658000134</v>
      </c>
      <c r="N40" s="95">
        <f>'[21]Operating'!$B$207</f>
        <v>-88.85550312010146</v>
      </c>
      <c r="O40" s="95">
        <f>+'[22]Operating'!$B208</f>
        <v>-605.2179425598979</v>
      </c>
    </row>
    <row r="41" spans="1:15" ht="12.75">
      <c r="A41" s="39" t="s">
        <v>181</v>
      </c>
      <c r="B41" s="91">
        <v>-162.09748996693042</v>
      </c>
      <c r="C41" s="91">
        <v>76.4146953640341</v>
      </c>
      <c r="D41" s="91">
        <v>-21.41951942042016</v>
      </c>
      <c r="E41" s="91">
        <v>-187.80550100496924</v>
      </c>
      <c r="F41" s="91">
        <v>79.42726295391952</v>
      </c>
      <c r="G41" s="91">
        <f>'[18]Operating_ing'!A208</f>
        <v>138.3839217024148</v>
      </c>
      <c r="H41" s="91">
        <f>'[17]Operating'!$F208</f>
        <v>-22.286472764165595</v>
      </c>
      <c r="I41" s="91">
        <f>'[16]Operating'!$A$208</f>
        <v>-129.8413729494614</v>
      </c>
      <c r="J41" s="91">
        <f>'[21]Operating'!$A$208</f>
        <v>-68.0481476909891</v>
      </c>
      <c r="K41" s="91">
        <f>+'[22]Operating'!$A209</f>
        <v>-107.90362769454529</v>
      </c>
      <c r="L41" s="91">
        <f>'[17]Operating'!$G208</f>
        <v>-83.36758082547178</v>
      </c>
      <c r="M41" s="91">
        <f>'[16]Operating'!$B$208</f>
        <v>-317.8454146600031</v>
      </c>
      <c r="N41" s="91">
        <f>'[21]Operating'!$B$208</f>
        <v>198.75008583416695</v>
      </c>
      <c r="O41" s="91">
        <f>+'[22]Operating'!$B209</f>
        <v>812.0198580344365</v>
      </c>
    </row>
    <row r="42" spans="1:15" ht="12.75">
      <c r="A42" s="39" t="s">
        <v>35</v>
      </c>
      <c r="B42" s="91">
        <v>1.0619999999999998</v>
      </c>
      <c r="C42" s="91">
        <v>32.743323249999996</v>
      </c>
      <c r="D42" s="91">
        <v>-2.2577780300000008</v>
      </c>
      <c r="E42" s="91">
        <v>-8.431775816279723</v>
      </c>
      <c r="F42" s="91">
        <v>-20.730415</v>
      </c>
      <c r="G42" s="91">
        <f>'[18]Operating_ing'!A209</f>
        <v>13.033075232449722</v>
      </c>
      <c r="H42" s="91">
        <f>'[17]Operating'!$F209</f>
        <v>-2.14613979</v>
      </c>
      <c r="I42" s="91">
        <f>'[16]Operating'!$A$209</f>
        <v>2.8380146299999995</v>
      </c>
      <c r="J42" s="91">
        <f>'[21]Operating'!$A$209</f>
        <v>-0.6411348100000004</v>
      </c>
      <c r="K42" s="91">
        <f>+'[22]Operating'!$A210</f>
        <v>1.3280614399999995</v>
      </c>
      <c r="L42" s="91">
        <f>'[17]Operating'!$G209</f>
        <v>0.48841953999999993</v>
      </c>
      <c r="M42" s="91">
        <f>'[16]Operating'!$B$209</f>
        <v>-15.87309877</v>
      </c>
      <c r="N42" s="91">
        <f>'[21]Operating'!$B$209</f>
        <v>1.5954876700000005</v>
      </c>
      <c r="O42" s="91">
        <f>+'[22]Operating'!$B210</f>
        <v>9.366419139999998</v>
      </c>
    </row>
    <row r="43" spans="1:15" ht="13.5" thickBot="1">
      <c r="A43" s="55" t="s">
        <v>285</v>
      </c>
      <c r="B43" s="95">
        <v>86.24943488306963</v>
      </c>
      <c r="C43" s="95">
        <v>77.76546024403268</v>
      </c>
      <c r="D43" s="95">
        <v>62.288519239580374</v>
      </c>
      <c r="E43" s="95">
        <v>62.71898054874991</v>
      </c>
      <c r="F43" s="95">
        <v>142.29771915391865</v>
      </c>
      <c r="G43" s="95">
        <f>'[18]Operating_ing'!A210</f>
        <v>90.13812324486732</v>
      </c>
      <c r="H43" s="95">
        <f>'[17]Operating'!$F210</f>
        <v>75.77610842583444</v>
      </c>
      <c r="I43" s="95">
        <f>'[16]Operating'!$A$210</f>
        <v>115.42791814053706</v>
      </c>
      <c r="J43" s="95">
        <f>'[21]Operating'!$A$210</f>
        <v>65.64614955901129</v>
      </c>
      <c r="K43" s="95">
        <f>+'[22]Operating'!$A211</f>
        <v>3.7114060137234355</v>
      </c>
      <c r="L43" s="95">
        <f>'[17]Operating'!$G210</f>
        <v>37.899037534527935</v>
      </c>
      <c r="M43" s="95">
        <f>'[16]Operating'!$B$210</f>
        <v>7.454523149998277</v>
      </c>
      <c r="N43" s="95">
        <f>'[21]Operating'!$B$210</f>
        <v>111.4900703840655</v>
      </c>
      <c r="O43" s="95">
        <f>+'[22]Operating'!$B211</f>
        <v>216.1683346145387</v>
      </c>
    </row>
    <row r="44" spans="1:15" ht="6" customHeight="1" thickTop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2.75">
      <c r="A45" s="40" t="s">
        <v>247</v>
      </c>
      <c r="B45" s="146" t="str">
        <f>'key Figures'!B36</f>
        <v>n.a.</v>
      </c>
      <c r="C45" s="146" t="str">
        <f>'key Figures'!C36</f>
        <v>n.a.</v>
      </c>
      <c r="D45" s="98">
        <f>'key Figures'!D36</f>
        <v>1.230377135218666</v>
      </c>
      <c r="E45" s="98">
        <f>'key Figures'!E36</f>
        <v>3.034251254697132</v>
      </c>
      <c r="F45" s="98">
        <f>'key Figures'!F36</f>
        <v>1.9367194323930494</v>
      </c>
      <c r="G45" s="98">
        <f>'key Figures'!G36</f>
        <v>0.18434051712106778</v>
      </c>
      <c r="H45" s="98">
        <f>'key Figures'!H36</f>
        <v>2.0009345225606734</v>
      </c>
      <c r="I45" s="98">
        <f>'key Figures'!I36</f>
        <v>4.98132556547479</v>
      </c>
      <c r="J45" s="98">
        <f>'[21]Operating'!$A$212</f>
        <v>2.173922453119932</v>
      </c>
      <c r="K45" s="98">
        <f>+'[22]Operating'!$A213</f>
        <v>2.156915442164243</v>
      </c>
      <c r="L45" s="98">
        <f>'key Figures'!L36</f>
        <v>0.6204500770801462</v>
      </c>
      <c r="M45" s="98">
        <f>'[16]Operating'!$B$212</f>
        <v>2.6998154142162747</v>
      </c>
      <c r="N45" s="98">
        <f>'[21]Operating'!$B$212</f>
        <v>2.8403507812926647</v>
      </c>
      <c r="O45" s="98">
        <f>+'[22]Operating'!$B213</f>
        <v>4.394635526667487</v>
      </c>
    </row>
    <row r="46" spans="1:15" ht="22.5">
      <c r="A46" s="143" t="s">
        <v>302</v>
      </c>
      <c r="B46" s="147" t="str">
        <f>'key Figures'!B37</f>
        <v>n.a.</v>
      </c>
      <c r="C46" s="147" t="str">
        <f>'key Figures'!C37</f>
        <v>n.a.</v>
      </c>
      <c r="D46" s="93">
        <f>'key Figures'!D37</f>
        <v>1.106831014231604</v>
      </c>
      <c r="E46" s="93">
        <f>'key Figures'!E37</f>
        <v>1.0569036289788778</v>
      </c>
      <c r="F46" s="93">
        <f>'key Figures'!F37</f>
        <v>1.9958304815601515</v>
      </c>
      <c r="G46" s="93">
        <f>'key Figures'!G37</f>
        <v>1.8651964185620429</v>
      </c>
      <c r="H46" s="93">
        <f>'key Figures'!H37</f>
        <v>2.4500518703736067</v>
      </c>
      <c r="I46" s="93">
        <f>'key Figures'!I37</f>
        <v>2.1022690856733415</v>
      </c>
      <c r="J46" s="93">
        <f>'[21]Operating'!$A$213</f>
        <v>-0.003816590246414157</v>
      </c>
      <c r="K46" s="93">
        <f>+'[22]Operating'!$A214</f>
        <v>-0.9944683433581991</v>
      </c>
      <c r="L46" s="93">
        <f>'key Figures'!L37</f>
        <v>-2.2316050986419205</v>
      </c>
      <c r="M46" s="93">
        <f>'[16]Operating'!$B$213</f>
        <v>-1.7290382796517874</v>
      </c>
      <c r="N46" s="93">
        <f>'[21]Operating'!$B$213</f>
        <v>1.7854762584804862</v>
      </c>
      <c r="O46" s="93">
        <f>+'[22]Operating'!$B214</f>
        <v>4.802316659480481</v>
      </c>
    </row>
    <row r="47" spans="1:20" ht="12.75">
      <c r="A47" s="39" t="s">
        <v>160</v>
      </c>
      <c r="B47" s="93">
        <v>7.519973196646027</v>
      </c>
      <c r="C47" s="93">
        <v>7.765224949689055</v>
      </c>
      <c r="D47" s="93">
        <v>4.700029505874472</v>
      </c>
      <c r="E47" s="93">
        <v>5.755891095137193</v>
      </c>
      <c r="F47" s="93">
        <v>6.0366160966587215</v>
      </c>
      <c r="G47" s="93">
        <f>'[18]Operating_ing'!A214</f>
        <v>4.9772206288701115</v>
      </c>
      <c r="H47" s="93">
        <f>'[17]Operating'!$F214</f>
        <v>5.736141030228926</v>
      </c>
      <c r="I47" s="93">
        <f>'[16]Operating'!$A$214</f>
        <v>7.288241689122699</v>
      </c>
      <c r="J47" s="93">
        <f>'[21]Operating'!$A$214</f>
        <v>4.118822363700754</v>
      </c>
      <c r="K47" s="93">
        <f>+'[22]Operating'!$A215</f>
        <v>4.6146220690250805</v>
      </c>
      <c r="L47" s="93">
        <f>'[17]Operating'!$G214</f>
        <v>3.0457250432217813</v>
      </c>
      <c r="M47" s="93">
        <f>'[16]Operating'!$B$214</f>
        <v>3.999027187612924</v>
      </c>
      <c r="N47" s="93">
        <f>'[21]Operating'!$B$214</f>
        <v>5.370495985070898</v>
      </c>
      <c r="O47" s="93">
        <f>+'[22]Operating'!$B215</f>
        <v>5.758859839416356</v>
      </c>
      <c r="S47" s="13"/>
      <c r="T47" s="13"/>
    </row>
    <row r="48" spans="1:15" ht="12.75">
      <c r="A48" s="39" t="s">
        <v>182</v>
      </c>
      <c r="B48" s="91">
        <v>25489.842864599992</v>
      </c>
      <c r="C48" s="91">
        <v>24849.717915805002</v>
      </c>
      <c r="D48" s="91">
        <v>24507.02401278627</v>
      </c>
      <c r="E48" s="91">
        <v>25153.032247460003</v>
      </c>
      <c r="F48" s="91">
        <v>24785.046573960128</v>
      </c>
      <c r="G48" s="91">
        <f>'[18]Operating_ing'!A215</f>
        <v>24056.465830303045</v>
      </c>
      <c r="H48" s="91">
        <f>'[17]Operating'!$F215</f>
        <v>22641.617173534003</v>
      </c>
      <c r="I48" s="91">
        <f>'[16]Operating'!$A$215</f>
        <v>25580.93125532286</v>
      </c>
      <c r="J48" s="91">
        <f>'[21]Operating'!$A$215</f>
        <v>24549</v>
      </c>
      <c r="K48" s="91">
        <f>+'[22]Operating'!$A216</f>
        <v>19153.454403729396</v>
      </c>
      <c r="L48" s="91">
        <f>'[17]Operating'!$G215</f>
        <v>23648.775371667263</v>
      </c>
      <c r="M48" s="91">
        <f>'[16]Operating'!$B$215</f>
        <v>25119.09914555914</v>
      </c>
      <c r="N48" s="91">
        <f>'[21]Operating'!$B$215</f>
        <v>20220.555973583738</v>
      </c>
      <c r="O48" s="91">
        <f>+'[22]Operating'!$B216</f>
        <v>20780.280082063648</v>
      </c>
    </row>
    <row r="49" spans="1:15" ht="13.5" thickBot="1">
      <c r="A49" s="39" t="s">
        <v>155</v>
      </c>
      <c r="B49" s="98">
        <v>3.758263822570403</v>
      </c>
      <c r="C49" s="98">
        <v>3.6319951403178385</v>
      </c>
      <c r="D49" s="98">
        <v>3.5729575356969527</v>
      </c>
      <c r="E49" s="98">
        <v>3.823042464303047</v>
      </c>
      <c r="F49" s="98">
        <v>3.7845</v>
      </c>
      <c r="G49" s="98">
        <f>'[18]Operating_ing'!A216</f>
        <v>3.559000655840151</v>
      </c>
      <c r="H49" s="98">
        <f>'[17]Operating'!$F216</f>
        <v>3.41871530717</v>
      </c>
      <c r="I49" s="98">
        <f>'[16]Operating'!$A$216</f>
        <v>3.706461024999999</v>
      </c>
      <c r="J49" s="98">
        <f>'[21]Operating'!$A$216</f>
        <v>3.6123945510000004</v>
      </c>
      <c r="K49" s="98">
        <f>+'[22]Operating'!$A217</f>
        <v>3.0755513999999966</v>
      </c>
      <c r="L49" s="98">
        <f>'[17]Operating'!$G216</f>
        <v>3.452037713</v>
      </c>
      <c r="M49" s="98">
        <f>'[16]Operating'!$B$216</f>
        <v>3.5989802379999993</v>
      </c>
      <c r="N49" s="98">
        <f>'[21]Operating'!$B$216</f>
        <v>3.0467407940000006</v>
      </c>
      <c r="O49" s="98">
        <f>+'[22]Operating'!$B217</f>
        <v>3.013487892881118</v>
      </c>
    </row>
    <row r="50" spans="1:15" ht="6" customHeight="1" thickTop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2.75">
      <c r="A51" s="55" t="s">
        <v>133</v>
      </c>
      <c r="B51" s="98">
        <v>4.113330738591</v>
      </c>
      <c r="C51" s="98">
        <v>4.027159615058561</v>
      </c>
      <c r="D51" s="98">
        <v>3.945456906003999</v>
      </c>
      <c r="E51" s="98">
        <v>4.094645056480001</v>
      </c>
      <c r="F51" s="98">
        <v>4.174042742337001</v>
      </c>
      <c r="G51" s="98">
        <f>'[18]Operating_ing'!A218</f>
        <v>4.001039579840997</v>
      </c>
      <c r="H51" s="98">
        <f>'[17]Operating'!$F218</f>
        <v>3.9447446921620006</v>
      </c>
      <c r="I51" s="98">
        <f>'[16]Operating'!$A$218</f>
        <v>4.075624240985</v>
      </c>
      <c r="J51" s="98">
        <f>'[21]Operating'!$A$218</f>
        <v>4.164239802007996</v>
      </c>
      <c r="K51" s="98">
        <f>+'[22]Operating'!$A219</f>
        <v>3.7706090965820067</v>
      </c>
      <c r="L51" s="98">
        <f>'[17]Operating'!$G218</f>
        <v>3.8815890491790004</v>
      </c>
      <c r="M51" s="98">
        <f>'[16]Operating'!$B$218</f>
        <v>4.114325753736</v>
      </c>
      <c r="N51" s="98">
        <f>'[21]Operating'!$B$218</f>
        <v>3.786690802202048</v>
      </c>
      <c r="O51" s="98">
        <f>+'[22]Operating'!$B219</f>
        <v>4.257510808459951</v>
      </c>
    </row>
    <row r="52" spans="1:15" ht="12.75">
      <c r="A52" s="55" t="s">
        <v>183</v>
      </c>
      <c r="B52" s="98">
        <v>2.3239714908650004</v>
      </c>
      <c r="C52" s="98">
        <v>2.326601301152559</v>
      </c>
      <c r="D52" s="98">
        <v>2.325313040746999</v>
      </c>
      <c r="E52" s="98">
        <v>2.262632285061</v>
      </c>
      <c r="F52" s="98">
        <v>2.2382452594429996</v>
      </c>
      <c r="G52" s="98">
        <f>'[18]Operating_ing'!A219</f>
        <v>2.182432708208</v>
      </c>
      <c r="H52" s="98">
        <f>'[17]Operating'!$F219</f>
        <v>2.349400800916001</v>
      </c>
      <c r="I52" s="98">
        <f>'[16]Operating'!$A$219</f>
        <v>2.304941486104999</v>
      </c>
      <c r="J52" s="98">
        <f>'[21]Operating'!$A$219</f>
        <v>2.374156455795</v>
      </c>
      <c r="K52" s="98">
        <f>+'[22]Operating'!$A220</f>
        <v>2.3333919103650036</v>
      </c>
      <c r="L52" s="98">
        <f>'[17]Operating'!$G219</f>
        <v>2.3275989539180006</v>
      </c>
      <c r="M52" s="98">
        <f>'[16]Operating'!$B$219</f>
        <v>2.3027686003789984</v>
      </c>
      <c r="N52" s="98">
        <f>'[21]Operating'!$B$219</f>
        <v>2.231690606473051</v>
      </c>
      <c r="O52" s="98">
        <f>+'[22]Operating'!$B220</f>
        <v>2.7361155571039495</v>
      </c>
    </row>
    <row r="53" spans="1:15" ht="12.75">
      <c r="A53" s="58" t="s">
        <v>165</v>
      </c>
      <c r="B53" s="93">
        <v>1.2035898332600001</v>
      </c>
      <c r="C53" s="93">
        <v>1.1161631049510006</v>
      </c>
      <c r="D53" s="93">
        <v>1.1077415715760002</v>
      </c>
      <c r="E53" s="93">
        <v>1.1273495447900002</v>
      </c>
      <c r="F53" s="93">
        <v>1.1781563018129995</v>
      </c>
      <c r="G53" s="93">
        <f>'[18]Operating_ing'!A220</f>
        <v>1.1358147824819995</v>
      </c>
      <c r="H53" s="93">
        <f>'[17]Operating'!$F220</f>
        <v>1.025246072615</v>
      </c>
      <c r="I53" s="93">
        <f>'[16]Operating'!$A$220</f>
        <v>1.0751866867630002</v>
      </c>
      <c r="J53" s="93">
        <f>'[21]Operating'!$A$220</f>
        <v>1.1468237362920002</v>
      </c>
      <c r="K53" s="93">
        <f>+'[22]Operating'!$A221</f>
        <v>1.1412583725989993</v>
      </c>
      <c r="L53" s="93">
        <f>'[17]Operating'!$G220</f>
        <v>1.100760149611</v>
      </c>
      <c r="M53" s="93">
        <f>'[16]Operating'!$B$220</f>
        <v>1.065137093906</v>
      </c>
      <c r="N53" s="93">
        <f>'[21]Operating'!$B$220</f>
        <v>1.081221275505</v>
      </c>
      <c r="O53" s="93">
        <f>+'[22]Operating'!$B221</f>
        <v>1.3939599990870004</v>
      </c>
    </row>
    <row r="54" spans="1:15" ht="12.75">
      <c r="A54" s="58" t="s">
        <v>184</v>
      </c>
      <c r="B54" s="93">
        <v>0.670583819619</v>
      </c>
      <c r="C54" s="93">
        <v>0.64451706771256</v>
      </c>
      <c r="D54" s="93">
        <v>0.607603240503</v>
      </c>
      <c r="E54" s="93">
        <v>0.6103746659219997</v>
      </c>
      <c r="F54" s="93">
        <v>0.6049143858220003</v>
      </c>
      <c r="G54" s="93">
        <f>'[18]Operating_ing'!A221</f>
        <v>0.5764649247510003</v>
      </c>
      <c r="H54" s="93">
        <f>'[17]Operating'!$F221</f>
        <v>0.636191048465</v>
      </c>
      <c r="I54" s="93">
        <f>'[16]Operating'!$A$221</f>
        <v>0.6401162105769997</v>
      </c>
      <c r="J54" s="93">
        <f>'[21]Operating'!$A$221</f>
        <v>0.6741887953890002</v>
      </c>
      <c r="K54" s="93">
        <f>+'[22]Operating'!$A222</f>
        <v>0.646812730073</v>
      </c>
      <c r="L54" s="93">
        <f>'[17]Operating'!$G221</f>
        <v>0.607193929154</v>
      </c>
      <c r="M54" s="93">
        <f>'[16]Operating'!$B$221</f>
        <v>0.6167936195149998</v>
      </c>
      <c r="N54" s="93">
        <f>'[21]Operating'!$B$221</f>
        <v>0.6323533295649999</v>
      </c>
      <c r="O54" s="93">
        <f>+'[22]Operating'!$B222</f>
        <v>0.8122752715639998</v>
      </c>
    </row>
    <row r="55" spans="1:15" ht="12.75">
      <c r="A55" s="58" t="s">
        <v>166</v>
      </c>
      <c r="B55" s="93">
        <v>0.08086453899999999</v>
      </c>
      <c r="C55" s="93">
        <v>0.109561858</v>
      </c>
      <c r="D55" s="93">
        <v>0.12446348400000003</v>
      </c>
      <c r="E55" s="93">
        <v>0.08590134399999992</v>
      </c>
      <c r="F55" s="93">
        <v>0.07389165500000006</v>
      </c>
      <c r="G55" s="93">
        <f>'[18]Operating_ing'!A222</f>
        <v>0.10169326899999998</v>
      </c>
      <c r="H55" s="93">
        <f>'[17]Operating'!$F222</f>
        <v>0.111269974</v>
      </c>
      <c r="I55" s="93">
        <f>'[16]Operating'!$A$222</f>
        <v>0.08732799699999999</v>
      </c>
      <c r="J55" s="93">
        <f>'[21]Operating'!$A$222</f>
        <v>0.07411048400000003</v>
      </c>
      <c r="K55" s="93">
        <f>+'[22]Operating'!$A223</f>
        <v>0.10470151899999997</v>
      </c>
      <c r="L55" s="93">
        <f>'[17]Operating'!$G222</f>
        <v>0.10294681200000001</v>
      </c>
      <c r="M55" s="93">
        <f>'[16]Operating'!$B$222</f>
        <v>0.08192965799999997</v>
      </c>
      <c r="N55" s="93">
        <f>'[21]Operating'!$B$222</f>
        <v>0.06996395550505</v>
      </c>
      <c r="O55" s="93">
        <f>+'[22]Operating'!$B223</f>
        <v>0.10071882849495001</v>
      </c>
    </row>
    <row r="56" spans="1:15" ht="12.75">
      <c r="A56" s="58" t="s">
        <v>127</v>
      </c>
      <c r="B56" s="93">
        <v>0.3686210009579999</v>
      </c>
      <c r="C56" s="93">
        <v>0.46401097048900003</v>
      </c>
      <c r="D56" s="93">
        <v>0.4855047446680001</v>
      </c>
      <c r="E56" s="93">
        <v>0.43900673034899995</v>
      </c>
      <c r="F56" s="93">
        <v>0.38128291680799986</v>
      </c>
      <c r="G56" s="93">
        <f>'[18]Operating_ing'!A223</f>
        <v>0.36845973197500004</v>
      </c>
      <c r="H56" s="93">
        <f>'[17]Operating'!$F223</f>
        <v>0.5766937058359999</v>
      </c>
      <c r="I56" s="93">
        <f>'[16]Operating'!$A$223</f>
        <v>0.502981291765</v>
      </c>
      <c r="J56" s="93">
        <f>'[21]Operating'!$A$223</f>
        <v>0.47927818011400025</v>
      </c>
      <c r="K56" s="93">
        <f>+'[22]Operating'!$A224</f>
        <v>0.44097584869300044</v>
      </c>
      <c r="L56" s="93">
        <f>'[17]Operating'!$G223</f>
        <v>0.5166980631529999</v>
      </c>
      <c r="M56" s="93">
        <f>'[16]Operating'!$B$223</f>
        <v>0.538908228958</v>
      </c>
      <c r="N56" s="93">
        <f>'[21]Operating'!$B$223</f>
        <v>0.4481520458980004</v>
      </c>
      <c r="O56" s="93">
        <f>+'[22]Operating'!$B224</f>
        <v>0.4291614579580001</v>
      </c>
    </row>
    <row r="57" spans="1:19" ht="12.75">
      <c r="A57" s="55" t="s">
        <v>134</v>
      </c>
      <c r="B57" s="98">
        <v>0.6701932477259999</v>
      </c>
      <c r="C57" s="98">
        <v>0.6275822798600001</v>
      </c>
      <c r="D57" s="98">
        <v>0.6518780023399999</v>
      </c>
      <c r="E57" s="98">
        <v>0.806844610063</v>
      </c>
      <c r="F57" s="98">
        <v>0.8733998229239999</v>
      </c>
      <c r="G57" s="98">
        <f>'[18]Operating_ing'!A224</f>
        <v>0.7734780007589999</v>
      </c>
      <c r="H57" s="98">
        <f>'[17]Operating'!$F224</f>
        <v>0.613712118759</v>
      </c>
      <c r="I57" s="98">
        <f>'[16]Operating'!$A$224</f>
        <v>0.6807066884949999</v>
      </c>
      <c r="J57" s="98">
        <f>'[21]Operating'!$A$224</f>
        <v>0.6737396126009998</v>
      </c>
      <c r="K57" s="98">
        <f>+'[22]Operating'!$A225</f>
        <v>0.44407313174999996</v>
      </c>
      <c r="L57" s="98">
        <f>'[17]Operating'!$G224</f>
        <v>0.6272749708580001</v>
      </c>
      <c r="M57" s="98">
        <f>'[16]Operating'!$B$224</f>
        <v>0.7411145593119999</v>
      </c>
      <c r="N57" s="98">
        <f>'[21]Operating'!$B$224</f>
        <v>0.503802836347</v>
      </c>
      <c r="O57" s="98">
        <f>+'[22]Operating'!$B225</f>
        <v>0.6397393705170007</v>
      </c>
      <c r="S57" s="28"/>
    </row>
    <row r="58" spans="1:19" ht="12.75">
      <c r="A58" s="55" t="s">
        <v>135</v>
      </c>
      <c r="B58" s="95">
        <v>1006</v>
      </c>
      <c r="C58" s="95">
        <v>1060</v>
      </c>
      <c r="D58" s="95">
        <v>1050</v>
      </c>
      <c r="E58" s="95">
        <v>1043</v>
      </c>
      <c r="F58" s="95">
        <v>1046</v>
      </c>
      <c r="G58" s="95">
        <f>'[18]Operating_ing'!$F$225</f>
        <v>1045</v>
      </c>
      <c r="H58" s="95">
        <f>'[17]Operating'!$F225</f>
        <v>1041</v>
      </c>
      <c r="I58" s="95">
        <f>'[16]Operating'!$F$225</f>
        <v>1041</v>
      </c>
      <c r="J58" s="95">
        <f>'[21]Operating'!$F$225</f>
        <v>1040</v>
      </c>
      <c r="K58" s="95">
        <f>+'[22]Operating'!$F226</f>
        <v>1038</v>
      </c>
      <c r="L58" s="95">
        <f>'[17]Operating'!$G225</f>
        <v>1025</v>
      </c>
      <c r="M58" s="95">
        <f>'[16]Operating'!$G$225</f>
        <v>1024</v>
      </c>
      <c r="N58" s="95">
        <f>'[21]Operating'!$G$225</f>
        <v>1015</v>
      </c>
      <c r="O58" s="95">
        <f>+'[22]Operating'!$G226</f>
        <v>1509</v>
      </c>
      <c r="S58" s="28"/>
    </row>
    <row r="59" spans="1:19" ht="12.75">
      <c r="A59" s="55" t="s">
        <v>4</v>
      </c>
      <c r="B59" s="95">
        <v>158</v>
      </c>
      <c r="C59" s="95">
        <v>183</v>
      </c>
      <c r="D59" s="95">
        <v>184</v>
      </c>
      <c r="E59" s="95">
        <v>189</v>
      </c>
      <c r="F59" s="95">
        <v>198</v>
      </c>
      <c r="G59" s="95">
        <f>'[18]Operating_ing'!$F$226</f>
        <v>201</v>
      </c>
      <c r="H59" s="95">
        <f>'[17]Operating'!$F226</f>
        <v>203</v>
      </c>
      <c r="I59" s="95">
        <f>'[16]Operating'!$F$226</f>
        <v>207</v>
      </c>
      <c r="J59" s="95">
        <f>'[21]Operating'!$F$226</f>
        <v>208</v>
      </c>
      <c r="K59" s="95">
        <f>+'[22]Operating'!$F227</f>
        <v>210</v>
      </c>
      <c r="L59" s="95">
        <f>'[17]Operating'!$G226</f>
        <v>213</v>
      </c>
      <c r="M59" s="95">
        <f>'[16]Operating'!$G$226</f>
        <v>225</v>
      </c>
      <c r="N59" s="95">
        <f>'[21]Operating'!$G$226</f>
        <v>233</v>
      </c>
      <c r="O59" s="95">
        <f>+'[22]Operating'!$G227</f>
        <v>428</v>
      </c>
      <c r="S59" s="28"/>
    </row>
    <row r="60" spans="1:15" ht="13.5" thickBot="1">
      <c r="A60" s="55" t="s">
        <v>180</v>
      </c>
      <c r="B60" s="79" t="s">
        <v>243</v>
      </c>
      <c r="C60" s="95">
        <v>3746.11952738563</v>
      </c>
      <c r="D60" s="95">
        <v>3927.8051955699893</v>
      </c>
      <c r="E60" s="95">
        <v>3965.715</v>
      </c>
      <c r="F60" s="95">
        <v>3812.066761799999</v>
      </c>
      <c r="G60" s="95">
        <f>'[18]Operating_ing'!$F$227</f>
        <v>3539.2085341099996</v>
      </c>
      <c r="H60" s="95">
        <f>'[17]Operating'!$F227</f>
        <v>3569.3861669899898</v>
      </c>
      <c r="I60" s="95">
        <f>'[16]Operating'!$F$227</f>
        <v>4055.9210314699794</v>
      </c>
      <c r="J60" s="95">
        <f>'[21]Operating'!$F$227</f>
        <v>3686.37414215998</v>
      </c>
      <c r="K60" s="95">
        <f>+'[22]Operating'!$F228</f>
        <v>3985.63448795998</v>
      </c>
      <c r="L60" s="95">
        <f>'[17]Operating'!$G227</f>
        <v>4122.753807609981</v>
      </c>
      <c r="M60" s="95">
        <f>'[16]Operating'!$G$227</f>
        <v>4780.241252529991</v>
      </c>
      <c r="N60" s="95">
        <f>'[21]Operating'!$G$227</f>
        <v>4414.204283519991</v>
      </c>
      <c r="O60" s="95">
        <f>+'[22]Operating'!$G228</f>
        <v>4618.74643918999</v>
      </c>
    </row>
    <row r="61" spans="1:15" ht="6" customHeight="1" thickTop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3" ht="15">
      <c r="A63" s="150" t="s">
        <v>325</v>
      </c>
    </row>
    <row r="65" spans="1:6" ht="12.75">
      <c r="A65" s="7" t="s">
        <v>130</v>
      </c>
      <c r="B65" s="7"/>
      <c r="C65" s="7"/>
      <c r="D65" s="7"/>
      <c r="E65" s="7"/>
      <c r="F65" s="7"/>
    </row>
    <row r="67" spans="1:15" ht="12.75">
      <c r="A67" s="47" t="s">
        <v>174</v>
      </c>
      <c r="B67" s="47"/>
      <c r="C67" s="47"/>
      <c r="D67" s="47"/>
      <c r="E67" s="47"/>
      <c r="F67" s="4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3.5" thickBot="1">
      <c r="A68" s="37"/>
      <c r="B68" s="57">
        <v>2005</v>
      </c>
      <c r="C68" s="57"/>
      <c r="D68" s="57">
        <v>2006</v>
      </c>
      <c r="E68" s="57"/>
      <c r="F68" s="57"/>
      <c r="G68" s="57"/>
      <c r="H68" s="57">
        <v>2007</v>
      </c>
      <c r="I68" s="57"/>
      <c r="J68" s="57"/>
      <c r="K68" s="44"/>
      <c r="L68" s="44">
        <v>2008</v>
      </c>
      <c r="M68" s="44"/>
      <c r="N68" s="44"/>
      <c r="O68" s="44"/>
    </row>
    <row r="69" spans="1:15" ht="14.25" thickBot="1" thickTop="1">
      <c r="A69" s="45"/>
      <c r="B69" s="45" t="s">
        <v>235</v>
      </c>
      <c r="C69" s="45" t="s">
        <v>169</v>
      </c>
      <c r="D69" s="45" t="s">
        <v>240</v>
      </c>
      <c r="E69" s="45" t="s">
        <v>237</v>
      </c>
      <c r="F69" s="45" t="s">
        <v>235</v>
      </c>
      <c r="G69" s="45" t="s">
        <v>169</v>
      </c>
      <c r="H69" s="45" t="s">
        <v>240</v>
      </c>
      <c r="I69" s="45" t="s">
        <v>237</v>
      </c>
      <c r="J69" s="45" t="s">
        <v>235</v>
      </c>
      <c r="K69" s="45" t="s">
        <v>169</v>
      </c>
      <c r="L69" s="45" t="s">
        <v>240</v>
      </c>
      <c r="M69" s="45" t="s">
        <v>237</v>
      </c>
      <c r="N69" s="45" t="s">
        <v>235</v>
      </c>
      <c r="O69" s="45" t="s">
        <v>169</v>
      </c>
    </row>
    <row r="70" spans="1:15" ht="13.5" thickTop="1">
      <c r="A70" s="39" t="s">
        <v>274</v>
      </c>
      <c r="B70" s="91">
        <v>255.95859393</v>
      </c>
      <c r="C70" s="91">
        <v>331.92857495000004</v>
      </c>
      <c r="D70" s="91">
        <v>377.6025333300001</v>
      </c>
      <c r="E70" s="91">
        <v>303.0821793499999</v>
      </c>
      <c r="F70" s="91">
        <v>391.43959538000007</v>
      </c>
      <c r="G70" s="91">
        <f>'[18]Operating_ing'!A235</f>
        <v>323.6722229100002</v>
      </c>
      <c r="H70" s="91">
        <f>'[17]Operating_ing'!$F$235</f>
        <v>329.64292434000004</v>
      </c>
      <c r="I70" s="91">
        <f>'[16]Operating'!$A$235</f>
        <v>336.0703274600001</v>
      </c>
      <c r="J70" s="91">
        <f>'[21]Operating'!$A$235</f>
        <v>342.13250477999986</v>
      </c>
      <c r="K70" s="91">
        <f>'[17]Operating_ing'!$B$235</f>
        <v>447.3100877100002</v>
      </c>
      <c r="L70" s="91">
        <f>'[17]Operating_ing'!$G$235</f>
        <v>449.74806159</v>
      </c>
      <c r="M70" s="91">
        <f>'[16]Operating'!$B$235</f>
        <v>465.99201589</v>
      </c>
      <c r="N70" s="91">
        <f>'[21]Operating'!$B$235</f>
        <v>519.95022225</v>
      </c>
      <c r="O70" s="91">
        <f>+'[22]Operating'!$B236</f>
        <v>506.61564719999984</v>
      </c>
    </row>
    <row r="71" spans="1:19" ht="12.75">
      <c r="A71" s="55" t="s">
        <v>107</v>
      </c>
      <c r="B71" s="95">
        <v>61.21728642999997</v>
      </c>
      <c r="C71" s="95">
        <v>55.828937000000174</v>
      </c>
      <c r="D71" s="95">
        <v>75.25739467000005</v>
      </c>
      <c r="E71" s="95">
        <v>52.40906249999982</v>
      </c>
      <c r="F71" s="95">
        <v>342.55973586000016</v>
      </c>
      <c r="G71" s="95">
        <f>'[18]Operating_ing'!A236</f>
        <v>76.41601691000018</v>
      </c>
      <c r="H71" s="95">
        <f>'[17]Operating_ing'!$F$236</f>
        <v>46.828922420000026</v>
      </c>
      <c r="I71" s="95">
        <f>'[16]Operating'!$A$236</f>
        <v>53.48577503000017</v>
      </c>
      <c r="J71" s="95">
        <f>'[21]Operating'!$A$236</f>
        <v>36.17372196999981</v>
      </c>
      <c r="K71" s="95">
        <f>'[17]Operating_ing'!$B$236</f>
        <v>77.33910560000012</v>
      </c>
      <c r="L71" s="95">
        <f>'[17]Operating_ing'!$G$236</f>
        <v>83.56311576000003</v>
      </c>
      <c r="M71" s="95">
        <f>'[16]Operating'!$B$236</f>
        <v>87.09872300999994</v>
      </c>
      <c r="N71" s="95">
        <f>'[21]Operating'!$B$236</f>
        <v>69.35643301000009</v>
      </c>
      <c r="O71" s="95">
        <f>+'[22]Operating'!$B237</f>
        <v>-28.786341650000075</v>
      </c>
      <c r="R71" s="14"/>
      <c r="S71" s="14"/>
    </row>
    <row r="72" spans="1:15" ht="12.75">
      <c r="A72" s="39" t="s">
        <v>181</v>
      </c>
      <c r="B72" s="91">
        <v>-6.711874692415226</v>
      </c>
      <c r="C72" s="91">
        <v>-12.142231104341887</v>
      </c>
      <c r="D72" s="91">
        <v>7.120242496020651</v>
      </c>
      <c r="E72" s="91">
        <v>1.6600996526980865</v>
      </c>
      <c r="F72" s="91">
        <v>-6.160426148718727</v>
      </c>
      <c r="G72" s="91">
        <f>'[18]Operating_ing'!A237</f>
        <v>-7.6095621301723355</v>
      </c>
      <c r="H72" s="91">
        <f>'[17]Operating_ing'!$F$237</f>
        <v>9.128879979245099</v>
      </c>
      <c r="I72" s="91">
        <f>'[16]Operating'!$A$237</f>
        <v>1.4124539138243435</v>
      </c>
      <c r="J72" s="91">
        <f>'[21]Operating'!$A$237</f>
        <v>0.8402814067724691</v>
      </c>
      <c r="K72" s="91">
        <f>'[17]Operating_ing'!$B$237</f>
        <v>-7.05584133839875</v>
      </c>
      <c r="L72" s="91">
        <f>'[17]Operating_ing'!$G$237</f>
        <v>0.7746283090903887</v>
      </c>
      <c r="M72" s="91">
        <f>'[16]Operating'!$B$237</f>
        <v>-2.631789682448371</v>
      </c>
      <c r="N72" s="91">
        <f>'[21]Operating'!$B$237</f>
        <v>-14.672961546545373</v>
      </c>
      <c r="O72" s="91">
        <f>+'[22]Operating'!$B238</f>
        <v>-13.47011272421188</v>
      </c>
    </row>
    <row r="73" spans="1:15" ht="12.75">
      <c r="A73" s="39" t="s">
        <v>35</v>
      </c>
      <c r="B73" s="91">
        <v>0.225</v>
      </c>
      <c r="C73" s="91">
        <v>0.40795309999999996</v>
      </c>
      <c r="D73" s="91">
        <v>-0.05254571000000001</v>
      </c>
      <c r="E73" s="91">
        <v>0.14130471000000003</v>
      </c>
      <c r="F73" s="91">
        <v>-254.5786205</v>
      </c>
      <c r="G73" s="91">
        <f>'[18]Operating_ing'!A238</f>
        <v>-21.286984909999997</v>
      </c>
      <c r="H73" s="91">
        <f>'[17]Operating_ing'!$F$238</f>
        <v>0.5315991200000001</v>
      </c>
      <c r="I73" s="91">
        <f>'[16]Operating'!$A$238</f>
        <v>-2.13369404</v>
      </c>
      <c r="J73" s="91">
        <f>'[21]Operating'!$A$238</f>
        <v>-1.6684328300000004</v>
      </c>
      <c r="K73" s="91">
        <f>'[17]Operating_ing'!$B$238</f>
        <v>0.68936039</v>
      </c>
      <c r="L73" s="91">
        <f>'[17]Operating_ing'!$G$238</f>
        <v>0.74479479</v>
      </c>
      <c r="M73" s="91">
        <f>'[16]Operating'!$B$238</f>
        <v>0.03836507999999999</v>
      </c>
      <c r="N73" s="91">
        <f>'[21]Operating'!$B$238</f>
        <v>3.9344299</v>
      </c>
      <c r="O73" s="91">
        <f>+'[22]Operating'!$B239</f>
        <v>-9.70454694</v>
      </c>
    </row>
    <row r="74" spans="1:19" ht="12.75">
      <c r="A74" s="55" t="s">
        <v>285</v>
      </c>
      <c r="B74" s="95">
        <v>54.730411737584745</v>
      </c>
      <c r="C74" s="95">
        <v>44.094658995658286</v>
      </c>
      <c r="D74" s="95">
        <v>82.3250914560207</v>
      </c>
      <c r="E74" s="95">
        <v>54.210466862697906</v>
      </c>
      <c r="F74" s="95">
        <v>81.82068921128142</v>
      </c>
      <c r="G74" s="95">
        <f>'[18]Operating_ing'!A239</f>
        <v>47.519469869827844</v>
      </c>
      <c r="H74" s="95">
        <f>'[17]Operating_ing'!$F$239</f>
        <v>56.48940151924512</v>
      </c>
      <c r="I74" s="95">
        <f>'[16]Operating'!$A$239</f>
        <v>52.76453490382452</v>
      </c>
      <c r="J74" s="95">
        <f>'[21]Operating'!$A$239</f>
        <v>35.34557054677228</v>
      </c>
      <c r="K74" s="95">
        <f>'[17]Operating_ing'!$B$239</f>
        <v>70.57644545160137</v>
      </c>
      <c r="L74" s="95">
        <f>'[17]Operating_ing'!$G$239</f>
        <v>85.08253885909043</v>
      </c>
      <c r="M74" s="95">
        <f>'[16]Operating'!$B$239</f>
        <v>84.50529840755156</v>
      </c>
      <c r="N74" s="95">
        <f>'[21]Operating'!$B$239</f>
        <v>58.61790136345471</v>
      </c>
      <c r="O74" s="95">
        <f>+'[22]Operating'!$B240</f>
        <v>-51.96100131421195</v>
      </c>
      <c r="R74" s="12"/>
      <c r="S74" s="12"/>
    </row>
    <row r="75" spans="1:19" ht="12.75">
      <c r="A75" s="58" t="s">
        <v>289</v>
      </c>
      <c r="B75" s="95"/>
      <c r="C75" s="95"/>
      <c r="D75" s="95"/>
      <c r="E75" s="95"/>
      <c r="F75" s="95"/>
      <c r="G75" s="95"/>
      <c r="H75" s="91">
        <f>'[17]Operating_ing'!$F$240</f>
        <v>25.60781758</v>
      </c>
      <c r="I75" s="91">
        <f>'[16]Operating'!$A$240</f>
        <v>35.70013129999994</v>
      </c>
      <c r="J75" s="91">
        <f>'[21]Operating'!$A$240</f>
        <v>26.51860851677228</v>
      </c>
      <c r="K75" s="91">
        <f>'[17]Operating_ing'!$B$240</f>
        <v>47.19558733160085</v>
      </c>
      <c r="L75" s="91">
        <f>'[17]Operating_ing'!$G$240</f>
        <v>53.34132485</v>
      </c>
      <c r="M75" s="91">
        <f>'[16]Operating'!$B$240</f>
        <v>64.7676447075516</v>
      </c>
      <c r="N75" s="91">
        <f>'[21]Operating'!$B$240</f>
        <v>46.47904303445471</v>
      </c>
      <c r="O75" s="91">
        <f>+'[22]Operating'!$B241</f>
        <v>-78.75587718521194</v>
      </c>
      <c r="R75" s="12"/>
      <c r="S75" s="12"/>
    </row>
    <row r="76" spans="1:19" ht="12.75">
      <c r="A76" s="58" t="s">
        <v>290</v>
      </c>
      <c r="B76" s="95"/>
      <c r="C76" s="95"/>
      <c r="D76" s="95"/>
      <c r="E76" s="95"/>
      <c r="F76" s="95"/>
      <c r="G76" s="95"/>
      <c r="H76" s="91">
        <f>'[17]Operating_ing'!$F$241</f>
        <v>30.802794649999992</v>
      </c>
      <c r="I76" s="91">
        <f>'[16]Operating'!$A$241</f>
        <v>17.381136390000005</v>
      </c>
      <c r="J76" s="91">
        <f>'[21]Operating'!$A$241</f>
        <v>8.98087945</v>
      </c>
      <c r="K76" s="91">
        <f>'[17]Operating_ing'!$B$241</f>
        <v>23.199313679999992</v>
      </c>
      <c r="L76" s="91">
        <f>'[17]Operating_ing'!$G$241</f>
        <v>31.61689832</v>
      </c>
      <c r="M76" s="91">
        <f>'[16]Operating'!$B$241</f>
        <v>18.82927568</v>
      </c>
      <c r="N76" s="91">
        <f>'[21]Operating'!$B$241</f>
        <v>11.510687408999997</v>
      </c>
      <c r="O76" s="91">
        <f>+'[22]Operating'!$B242</f>
        <v>25.765675421</v>
      </c>
      <c r="R76" s="12"/>
      <c r="S76" s="12"/>
    </row>
    <row r="77" spans="1:19" ht="13.5" thickBot="1">
      <c r="A77" s="58" t="s">
        <v>291</v>
      </c>
      <c r="B77" s="95"/>
      <c r="C77" s="95"/>
      <c r="D77" s="95"/>
      <c r="E77" s="95"/>
      <c r="F77" s="95"/>
      <c r="G77" s="95"/>
      <c r="H77" s="91">
        <f>'[17]Operating_ing'!$F$242</f>
        <v>0.07878956000000009</v>
      </c>
      <c r="I77" s="91">
        <f>'[16]Operating'!$A$242</f>
        <v>-0.31673223999999967</v>
      </c>
      <c r="J77" s="91">
        <f>'[21]Operating'!$A$242</f>
        <v>-0.1539174199999989</v>
      </c>
      <c r="K77" s="91">
        <f>'[17]Operating_ing'!$B$242</f>
        <v>0.1526022699999998</v>
      </c>
      <c r="L77" s="91">
        <f>'[17]Operating_ing'!$G$242</f>
        <v>0.12431544000000105</v>
      </c>
      <c r="M77" s="91">
        <f>'[16]Operating'!$B$242</f>
        <v>0.9083778899999987</v>
      </c>
      <c r="N77" s="91">
        <f>'[21]Operating'!$B$242</f>
        <v>0.6281709200000041</v>
      </c>
      <c r="O77" s="91">
        <f>+'[22]Operating'!$B243</f>
        <v>1.0292004499999938</v>
      </c>
      <c r="R77" s="12"/>
      <c r="S77" s="12"/>
    </row>
    <row r="78" spans="1:15" ht="6" customHeight="1" thickTop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</row>
    <row r="79" spans="1:15" ht="12.75">
      <c r="A79" s="55" t="s">
        <v>292</v>
      </c>
      <c r="B79" s="95">
        <v>1007.9927788095242</v>
      </c>
      <c r="C79" s="95">
        <v>1089.565012142857</v>
      </c>
      <c r="D79" s="95">
        <v>1183.9271111642863</v>
      </c>
      <c r="E79" s="95">
        <v>1039.5164489428537</v>
      </c>
      <c r="F79" s="95">
        <v>1377.308209285714</v>
      </c>
      <c r="G79" s="95">
        <f>'[18]Operating_ing'!A241</f>
        <v>995.5497603785716</v>
      </c>
      <c r="H79" s="95">
        <f>'[17]Operating_ing'!$F$245</f>
        <v>1110.7250402380937</v>
      </c>
      <c r="I79" s="95">
        <f>'[16]Operating'!$A$245</f>
        <v>1354.834596190481</v>
      </c>
      <c r="J79" s="95">
        <f>'[21]Operating'!$A$245</f>
        <v>1299.3453449999997</v>
      </c>
      <c r="K79" s="95">
        <f>'[17]Operating_ing'!$B$245</f>
        <v>1612.4087048193032</v>
      </c>
      <c r="L79" s="95">
        <f>'[17]Operating_ing'!$G$245</f>
        <v>1471.0278378857124</v>
      </c>
      <c r="M79" s="95">
        <f>'[16]Operating'!$B$245</f>
        <v>1478.493219033358</v>
      </c>
      <c r="N79" s="95">
        <f>'[21]Operating'!$B$245</f>
        <v>1463.936087457144</v>
      </c>
      <c r="O79" s="95">
        <f>+'[22]Operating'!$B246</f>
        <v>1224.5361180573054</v>
      </c>
    </row>
    <row r="80" spans="1:15" ht="12.75">
      <c r="A80" s="55" t="s">
        <v>293</v>
      </c>
      <c r="B80" s="95">
        <f aca="true" t="shared" si="0" ref="B80:G80">B81+B83</f>
        <v>87.65592547619048</v>
      </c>
      <c r="C80" s="95">
        <f t="shared" si="0"/>
        <v>1.4859380952381116</v>
      </c>
      <c r="D80" s="95">
        <f t="shared" si="0"/>
        <v>95.8580723809524</v>
      </c>
      <c r="E80" s="95">
        <f t="shared" si="0"/>
        <v>83.43540571428571</v>
      </c>
      <c r="F80" s="95">
        <f t="shared" si="0"/>
        <v>312.5574254761905</v>
      </c>
      <c r="G80" s="95">
        <f t="shared" si="0"/>
        <v>161.69460319047636</v>
      </c>
      <c r="H80" s="95">
        <f>'[17]Operating_ing'!$F$246</f>
        <v>474.1406502380936</v>
      </c>
      <c r="I80" s="95">
        <f>'[16]Operating'!$A$246</f>
        <v>788.6924416666718</v>
      </c>
      <c r="J80" s="95">
        <f>'[21]Operating'!$A$246</f>
        <v>780.3705133333331</v>
      </c>
      <c r="K80" s="95">
        <f>'[17]Operating_ing'!$B$246</f>
        <v>980.326120771685</v>
      </c>
      <c r="L80" s="95">
        <f>'[17]Operating_ing'!$G$246</f>
        <v>824.9556785999982</v>
      </c>
      <c r="M80" s="95">
        <f>'[16]Operating'!$B$246</f>
        <v>881.2670113190723</v>
      </c>
      <c r="N80" s="95">
        <f>'[21]Operating'!$B$246</f>
        <v>926.4662144190493</v>
      </c>
      <c r="O80" s="95">
        <f>+'[22]Operating'!$B247</f>
        <v>586.1468664287336</v>
      </c>
    </row>
    <row r="81" spans="1:15" ht="12.75">
      <c r="A81" s="58" t="s">
        <v>5</v>
      </c>
      <c r="B81" s="95">
        <v>0</v>
      </c>
      <c r="C81" s="95">
        <v>0</v>
      </c>
      <c r="D81" s="95">
        <v>0</v>
      </c>
      <c r="E81" s="95">
        <v>0</v>
      </c>
      <c r="F81" s="95">
        <v>0</v>
      </c>
      <c r="G81" s="95">
        <v>0</v>
      </c>
      <c r="H81" s="91">
        <f>'[17]Operating_ing'!$F$247</f>
        <v>334.69641476190316</v>
      </c>
      <c r="I81" s="91">
        <f>'[16]Operating'!$A$247</f>
        <v>491.39193571428757</v>
      </c>
      <c r="J81" s="91">
        <f>'[21]Operating'!$A$247</f>
        <v>491.0972214285712</v>
      </c>
      <c r="K81" s="91">
        <f>'[17]Operating_ing'!$B$247</f>
        <v>561.1754881526374</v>
      </c>
      <c r="L81" s="91">
        <f>'[17]Operating_ing'!$G$247</f>
        <v>594.2063040285695</v>
      </c>
      <c r="M81" s="91">
        <f>'[16]Operating'!$B$247</f>
        <v>560.488855000003</v>
      </c>
      <c r="N81" s="91">
        <f>'[21]Operating'!$B$247</f>
        <v>642.916818333335</v>
      </c>
      <c r="O81" s="91">
        <f>+'[22]Operating'!$B248</f>
        <v>391.5875291047623</v>
      </c>
    </row>
    <row r="82" spans="1:15" ht="12.75">
      <c r="A82" s="58" t="s">
        <v>6</v>
      </c>
      <c r="B82" s="91">
        <v>0</v>
      </c>
      <c r="C82" s="91">
        <v>0</v>
      </c>
      <c r="D82" s="91">
        <v>0</v>
      </c>
      <c r="E82" s="91">
        <v>0</v>
      </c>
      <c r="F82" s="91">
        <v>0</v>
      </c>
      <c r="G82" s="91">
        <v>0</v>
      </c>
      <c r="H82" s="91">
        <f>'[17]Operating_ing'!$F$248</f>
        <v>0</v>
      </c>
      <c r="I82" s="91">
        <f>'[16]Operating'!$A$248</f>
        <v>0</v>
      </c>
      <c r="J82" s="91">
        <f>'[21]Operating'!$A$248</f>
        <v>0</v>
      </c>
      <c r="K82" s="91">
        <f>'[17]Operating_ing'!$B$248</f>
        <v>0</v>
      </c>
      <c r="L82" s="91">
        <f>'[17]Operating_ing'!$G$248</f>
        <v>15.771085714285713</v>
      </c>
      <c r="M82" s="91">
        <f>'[16]Operating'!$B$248</f>
        <v>19.215428571428575</v>
      </c>
      <c r="N82" s="91">
        <f>'[21]Operating'!$B$248</f>
        <v>35.6552568</v>
      </c>
      <c r="O82" s="91">
        <f>+'[22]Operating'!$B249</f>
        <v>52.32126904761904</v>
      </c>
    </row>
    <row r="83" spans="1:15" ht="12.75">
      <c r="A83" s="58" t="s">
        <v>8</v>
      </c>
      <c r="B83" s="91">
        <v>87.65592547619048</v>
      </c>
      <c r="C83" s="91">
        <v>1.4859380952381116</v>
      </c>
      <c r="D83" s="91">
        <v>95.8580723809524</v>
      </c>
      <c r="E83" s="91">
        <v>83.43540571428571</v>
      </c>
      <c r="F83" s="91">
        <v>312.5574254761905</v>
      </c>
      <c r="G83" s="91">
        <f>'[18]Operating_ing'!A$245</f>
        <v>161.69460319047636</v>
      </c>
      <c r="H83" s="91">
        <v>139.44423547619044</v>
      </c>
      <c r="I83" s="91">
        <f>'[16]Operating'!$A$249</f>
        <v>297.30050595238095</v>
      </c>
      <c r="J83" s="91">
        <f>'[21]Operating'!$A$249</f>
        <v>289.2732919047618</v>
      </c>
      <c r="K83" s="91">
        <f>'[18]Operating_ing'!B$245</f>
        <v>419.15063261904766</v>
      </c>
      <c r="L83" s="91">
        <f>'[17]Operating_ing'!$G$249</f>
        <v>214.97828885714287</v>
      </c>
      <c r="M83" s="91">
        <f>'[16]Operating'!$B$249</f>
        <v>301.56272774764045</v>
      </c>
      <c r="N83" s="91">
        <f>'[21]Operating'!$B$249</f>
        <v>247.89413928571423</v>
      </c>
      <c r="O83" s="91">
        <f>+'[22]Operating'!$B250</f>
        <v>142.23806827635212</v>
      </c>
    </row>
    <row r="84" spans="1:15" ht="12.75">
      <c r="A84" s="55" t="s">
        <v>294</v>
      </c>
      <c r="B84" s="95">
        <v>920.3368533333338</v>
      </c>
      <c r="C84" s="95">
        <v>1088.0790740476189</v>
      </c>
      <c r="D84" s="95">
        <v>1088.0690387833342</v>
      </c>
      <c r="E84" s="95">
        <v>956.0810432285678</v>
      </c>
      <c r="F84" s="95">
        <v>1064.7507838095237</v>
      </c>
      <c r="G84" s="95">
        <v>833.855157188096</v>
      </c>
      <c r="H84" s="95">
        <f>'[17]Operating_ing'!$F$250</f>
        <v>636.58439</v>
      </c>
      <c r="I84" s="95">
        <f>'[16]Operating'!$A$250</f>
        <v>566.1421545238093</v>
      </c>
      <c r="J84" s="95">
        <f>'[21]Operating'!$A$250</f>
        <v>518.9748316666669</v>
      </c>
      <c r="K84" s="95">
        <f>'[17]Operating_ing'!$B$250</f>
        <v>632.0825840476191</v>
      </c>
      <c r="L84" s="95">
        <f>'[17]Operating_ing'!$G$250</f>
        <v>646.0721592857143</v>
      </c>
      <c r="M84" s="95">
        <f>'[16]Operating'!$B$250</f>
        <v>597.2262077142856</v>
      </c>
      <c r="N84" s="95">
        <f>'[21]Operating'!$B$250</f>
        <v>537.4698730380953</v>
      </c>
      <c r="O84" s="95">
        <f>+'[22]Operating'!$B251</f>
        <v>638.3892516285712</v>
      </c>
    </row>
    <row r="85" spans="1:15" ht="12.75">
      <c r="A85" s="58" t="s">
        <v>6</v>
      </c>
      <c r="B85" s="95"/>
      <c r="C85" s="95"/>
      <c r="D85" s="95"/>
      <c r="E85" s="95"/>
      <c r="F85" s="95"/>
      <c r="G85" s="95"/>
      <c r="H85" s="91">
        <f>'[17]Operating_ing'!$F$251</f>
        <v>490.9355221794215</v>
      </c>
      <c r="I85" s="91">
        <f>'[16]Operating'!$A$251</f>
        <v>462.98630116473834</v>
      </c>
      <c r="J85" s="91">
        <f>'[21]Operating'!$A$251</f>
        <v>438.7918036717464</v>
      </c>
      <c r="K85" s="91">
        <f>'[17]Operating_ing'!$B$251</f>
        <v>498.44547454123654</v>
      </c>
      <c r="L85" s="91">
        <f>'[17]Operating_ing'!$G$251</f>
        <v>490.63225292311523</v>
      </c>
      <c r="M85" s="91">
        <f>'[16]Operating'!$B$251</f>
        <v>476.7406464562476</v>
      </c>
      <c r="N85" s="91">
        <f>'[21]Operating'!$B$251</f>
        <v>441.9206302396848</v>
      </c>
      <c r="O85" s="91">
        <f>+'[22]Operating'!$B252</f>
        <v>467.19540261201564</v>
      </c>
    </row>
    <row r="86" spans="1:15" ht="12.75">
      <c r="A86" s="58" t="s">
        <v>7</v>
      </c>
      <c r="B86" s="95"/>
      <c r="C86" s="95"/>
      <c r="D86" s="95"/>
      <c r="E86" s="95"/>
      <c r="F86" s="95"/>
      <c r="G86" s="95"/>
      <c r="H86" s="91">
        <f>'[17]Operating_ing'!$F$252</f>
        <v>16.349419514208805</v>
      </c>
      <c r="I86" s="91">
        <f>'[16]Operating'!$A$252</f>
        <v>10.942961454004262</v>
      </c>
      <c r="J86" s="91">
        <f>'[21]Operating'!$A$252</f>
        <v>8.353340833260447</v>
      </c>
      <c r="K86" s="91">
        <f>'[17]Operating_ing'!$B$252</f>
        <v>11.907976146479486</v>
      </c>
      <c r="L86" s="91">
        <f>'[17]Operating_ing'!$G$252</f>
        <v>22.63628759240983</v>
      </c>
      <c r="M86" s="91">
        <f>'[16]Operating'!$B$252</f>
        <v>17.310225622546895</v>
      </c>
      <c r="N86" s="91">
        <f>'[21]Operating'!$B$252</f>
        <v>13.853486785043273</v>
      </c>
      <c r="O86" s="91">
        <f>+'[22]Operating'!$B253</f>
        <v>34.79416242882273</v>
      </c>
    </row>
    <row r="87" spans="1:15" ht="12.75">
      <c r="A87" s="58" t="s">
        <v>295</v>
      </c>
      <c r="B87" s="91"/>
      <c r="C87" s="91"/>
      <c r="D87" s="91"/>
      <c r="E87" s="91"/>
      <c r="F87" s="91"/>
      <c r="G87" s="91"/>
      <c r="H87" s="91">
        <f>'[17]Operating_ing'!$F$253</f>
        <v>63.5374201040713</v>
      </c>
      <c r="I87" s="91">
        <f>'[16]Operating'!$A$253</f>
        <v>40.837099757925444</v>
      </c>
      <c r="J87" s="91">
        <f>'[21]Operating'!$A$253</f>
        <v>30.147576483949635</v>
      </c>
      <c r="K87" s="91">
        <f>'[17]Operating_ing'!$B$253</f>
        <v>47.85506830536941</v>
      </c>
      <c r="L87" s="91">
        <f>'[17]Operating_ing'!$G$253</f>
        <v>66.57042874353426</v>
      </c>
      <c r="M87" s="91">
        <f>'[16]Operating'!$B$253</f>
        <v>42.0028788520475</v>
      </c>
      <c r="N87" s="91">
        <f>'[21]Operating'!$B$253</f>
        <v>37.62669240441822</v>
      </c>
      <c r="O87" s="91">
        <f>+'[22]Operating'!$B254</f>
        <v>54.770047526258566</v>
      </c>
    </row>
    <row r="88" spans="1:15" ht="12.75">
      <c r="A88" s="58" t="s">
        <v>296</v>
      </c>
      <c r="B88" s="91"/>
      <c r="C88" s="91"/>
      <c r="D88" s="91"/>
      <c r="E88" s="91"/>
      <c r="F88" s="91"/>
      <c r="G88" s="91"/>
      <c r="H88" s="91">
        <f>'[17]Operating_ing'!$F$254</f>
        <v>65.76202820229834</v>
      </c>
      <c r="I88" s="91">
        <f>'[16]Operating'!$A$254</f>
        <v>51.375792147141226</v>
      </c>
      <c r="J88" s="91">
        <f>'[21]Operating'!$A$254</f>
        <v>41.682110677710426</v>
      </c>
      <c r="K88" s="91">
        <f>'[17]Operating_ing'!$B$254</f>
        <v>73.87406505453356</v>
      </c>
      <c r="L88" s="91">
        <f>'[17]Operating_ing'!$G$254</f>
        <v>66.23319002665498</v>
      </c>
      <c r="M88" s="91">
        <f>'[16]Operating'!$B$254</f>
        <v>61.17245678344359</v>
      </c>
      <c r="N88" s="91">
        <f>'[21]Operating'!$B$254</f>
        <v>44.06906360894905</v>
      </c>
      <c r="O88" s="91">
        <f>+'[22]Operating'!$B255</f>
        <v>81.62963906147422</v>
      </c>
    </row>
    <row r="89" spans="1:15" ht="12.75">
      <c r="A89" s="55" t="s">
        <v>265</v>
      </c>
      <c r="B89" s="95"/>
      <c r="C89" s="95"/>
      <c r="D89" s="95"/>
      <c r="E89" s="95"/>
      <c r="F89" s="95"/>
      <c r="G89" s="95"/>
      <c r="H89" s="95">
        <f>'[17]Operating_ing'!$F$255</f>
        <v>772.088</v>
      </c>
      <c r="I89" s="95">
        <f>'[16]Operating'!$F$255</f>
        <v>780.814</v>
      </c>
      <c r="J89" s="95">
        <f>'[21]Operating'!$F$255</f>
        <v>798.833</v>
      </c>
      <c r="K89" s="95">
        <f>'[17]Operating_ing'!$B$255</f>
        <v>816.139</v>
      </c>
      <c r="L89" s="95">
        <f>'[17]Operating_ing'!$G$255</f>
        <v>831.651</v>
      </c>
      <c r="M89" s="95">
        <f>'[16]Operating'!$G$255</f>
        <v>840.911</v>
      </c>
      <c r="N89" s="95">
        <f>'[21]Operating'!$G$255</f>
        <v>852.996</v>
      </c>
      <c r="O89" s="95">
        <f>+'[22]Operating'!$G256</f>
        <v>868.352</v>
      </c>
    </row>
    <row r="90" spans="1:15" ht="12.75">
      <c r="A90" s="55" t="s">
        <v>309</v>
      </c>
      <c r="B90" s="95">
        <v>370</v>
      </c>
      <c r="C90" s="95">
        <v>231</v>
      </c>
      <c r="D90" s="95">
        <v>408</v>
      </c>
      <c r="E90" s="95">
        <v>369.444</v>
      </c>
      <c r="F90" s="95">
        <v>392</v>
      </c>
      <c r="G90" s="95">
        <f>'[18]Operating_ing'!A251</f>
        <v>392.2089118429769</v>
      </c>
      <c r="H90" s="95">
        <f>'[17]Operating_ing'!$F$256</f>
        <v>416.28121999999996</v>
      </c>
      <c r="I90" s="95">
        <f>'[16]Operating'!$A$256</f>
        <v>364.5729793408281</v>
      </c>
      <c r="J90" s="95">
        <f>'[21]Operating'!$A$256</f>
        <v>406.42880856137504</v>
      </c>
      <c r="K90" s="95">
        <f>'[17]Operating_ing'!$B$256</f>
        <v>422.8838577722759</v>
      </c>
      <c r="L90" s="95">
        <f>'[17]Operating_ing'!$G$256</f>
        <v>397.8399508560521</v>
      </c>
      <c r="M90" s="95">
        <f>'[16]Operating'!$B$256</f>
        <v>376.4865482236739</v>
      </c>
      <c r="N90" s="95">
        <f>'[21]Operating'!$B$256</f>
        <v>413.8962566627539</v>
      </c>
      <c r="O90" s="95">
        <f>+'[22]Operating'!$B257</f>
        <v>359.92950264817705</v>
      </c>
    </row>
    <row r="91" spans="1:15" ht="12.75">
      <c r="A91" s="55" t="s">
        <v>310</v>
      </c>
      <c r="B91" s="95">
        <v>130.947186</v>
      </c>
      <c r="C91" s="95">
        <v>94.318071</v>
      </c>
      <c r="D91" s="95">
        <f>SUM('[8]2006'!$F$135:$H$135)/1000</f>
        <v>153.13062399999998</v>
      </c>
      <c r="E91" s="95">
        <f>SUM('[8]2006'!$I$135:$K$135)/1000</f>
        <v>125.360443</v>
      </c>
      <c r="F91" s="95">
        <v>139.750831112</v>
      </c>
      <c r="G91" s="95">
        <f>'[18]Operating_ing'!A252</f>
        <v>147.92924599999998</v>
      </c>
      <c r="H91" s="95">
        <f>'[17]Operating_ing'!$F$257</f>
        <v>153.466655</v>
      </c>
      <c r="I91" s="95">
        <f>'[16]Operating'!$A$257</f>
        <v>129.608852646</v>
      </c>
      <c r="J91" s="95">
        <f>'[21]Operating'!$A$257</f>
        <v>147.107674976</v>
      </c>
      <c r="K91" s="95">
        <f>'[17]Operating_ing'!$B$257</f>
        <v>148.112727386</v>
      </c>
      <c r="L91" s="95">
        <f>'[17]Operating_ing'!$G$257</f>
        <v>133.575144496</v>
      </c>
      <c r="M91" s="95">
        <f>'[16]Operating'!$B$257</f>
        <v>107.685707272</v>
      </c>
      <c r="N91" s="95">
        <f>'[21]Operating'!$B$257</f>
        <v>135.076527246</v>
      </c>
      <c r="O91" s="95">
        <f>+'[22]Operating'!$B258</f>
        <v>102.05071091399999</v>
      </c>
    </row>
    <row r="92" spans="1:15" ht="12.75">
      <c r="A92" s="55" t="s">
        <v>308</v>
      </c>
      <c r="B92" s="95">
        <v>1421.472</v>
      </c>
      <c r="C92" s="95">
        <v>1416.1997528299999</v>
      </c>
      <c r="D92" s="95">
        <v>1416.45166553</v>
      </c>
      <c r="E92" s="95">
        <v>1427.82211958</v>
      </c>
      <c r="F92" s="95">
        <v>705.96574478</v>
      </c>
      <c r="G92" s="95">
        <f>'[18]Operating_ing'!$F$253</f>
        <v>724.74297721</v>
      </c>
      <c r="H92" s="95">
        <f>'[17]Operating_ing'!$F$258</f>
        <v>729.08562133</v>
      </c>
      <c r="I92" s="95">
        <f>'[16]Operating'!$F$258</f>
        <v>727.2401467200001</v>
      </c>
      <c r="J92" s="95">
        <f>'[21]Operating'!$F$258</f>
        <v>744.5833851799999</v>
      </c>
      <c r="K92" s="95">
        <f>'[17]Operating_ing'!$B$258</f>
        <v>727.2401467200001</v>
      </c>
      <c r="L92" s="95">
        <f>'[17]Operating_ing'!$G$258</f>
        <v>732.6249916</v>
      </c>
      <c r="M92" s="95">
        <f>'[16]Operating'!$G$258</f>
        <v>739.8255209199999</v>
      </c>
      <c r="N92" s="95">
        <f>'[21]Operating'!$G$258</f>
        <v>747.21155898</v>
      </c>
      <c r="O92" s="95">
        <f>+'[22]Operating'!$G259</f>
        <v>755.35041746</v>
      </c>
    </row>
    <row r="93" spans="1:15" ht="13.5" thickBot="1">
      <c r="A93" s="55" t="s">
        <v>180</v>
      </c>
      <c r="B93" s="79" t="s">
        <v>243</v>
      </c>
      <c r="C93" s="95">
        <v>2029.55276577</v>
      </c>
      <c r="D93" s="95">
        <v>2168.16836167</v>
      </c>
      <c r="E93" s="95">
        <v>2166.08467869</v>
      </c>
      <c r="F93" s="95">
        <v>1720.2172654599997</v>
      </c>
      <c r="G93" s="95">
        <f>'[18]Operating_ing'!$F$254</f>
        <v>1801.3287701200002</v>
      </c>
      <c r="H93" s="95">
        <f>'[17]Operating_ing'!$F$259</f>
        <v>1769.51287849</v>
      </c>
      <c r="I93" s="95">
        <f>'[16]Operating'!$F$259</f>
        <v>1488.2430855500002</v>
      </c>
      <c r="J93" s="95">
        <f>'[21]Operating'!$F$259</f>
        <v>1542.6675364899997</v>
      </c>
      <c r="K93" s="95">
        <f>'[17]Operating_ing'!$B$259</f>
        <v>1488.2430855500002</v>
      </c>
      <c r="L93" s="95">
        <f>'[17]Operating_ing'!$G$259</f>
        <v>1616.4458764400001</v>
      </c>
      <c r="M93" s="95">
        <f>'[16]Operating'!$G$259</f>
        <v>1704.2278855000002</v>
      </c>
      <c r="N93" s="95">
        <f>'[21]Operating'!$G$259</f>
        <v>1624.9862349599998</v>
      </c>
      <c r="O93" s="95">
        <f>+'[22]Operating'!$G260</f>
        <v>1659.0958518300001</v>
      </c>
    </row>
    <row r="94" spans="1:15" ht="6" customHeight="1" thickTop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6" ht="15">
      <c r="A96" s="150" t="s">
        <v>326</v>
      </c>
    </row>
    <row r="97" spans="1:13" ht="13.5" customHeight="1">
      <c r="A97" s="172" t="s">
        <v>341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</row>
    <row r="98" ht="15">
      <c r="A98" s="150" t="s">
        <v>327</v>
      </c>
    </row>
  </sheetData>
  <mergeCells count="1">
    <mergeCell ref="A97:M97"/>
  </mergeCells>
  <hyperlinks>
    <hyperlink ref="A6" location="'Segment Review'!A10:O32" display="Explorations &amp; Production"/>
    <hyperlink ref="A7" location="'Segment Review'!A34:O63" display="Refining &amp; Marketing"/>
    <hyperlink ref="A8" location="'Segment Review'!A65:O98" display="Gas &amp; Power"/>
    <hyperlink ref="I5" location="'Table of Contents'!A5" display="Table of Conten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4:L19"/>
  <sheetViews>
    <sheetView showGridLines="0" view="pageBreakPreview" zoomScaleSheetLayoutView="100" workbookViewId="0" topLeftCell="A1">
      <pane xSplit="1" topLeftCell="B1" activePane="topRight" state="frozen"/>
      <selection pane="topLeft" activeCell="A1" sqref="A1"/>
      <selection pane="topRight" activeCell="J47" sqref="J47"/>
    </sheetView>
  </sheetViews>
  <sheetFormatPr defaultColWidth="9.140625" defaultRowHeight="12.75"/>
  <cols>
    <col min="1" max="1" width="35.57421875" style="1" customWidth="1"/>
    <col min="2" max="6" width="11.140625" style="1" customWidth="1"/>
    <col min="7" max="7" width="12.421875" style="1" customWidth="1"/>
    <col min="8" max="12" width="12.00390625" style="1" customWidth="1"/>
    <col min="13" max="16384" width="9.140625" style="1" customWidth="1"/>
  </cols>
  <sheetData>
    <row r="1" ht="12.75"/>
    <row r="2" ht="12.75"/>
    <row r="3" ht="12.75"/>
    <row r="4" spans="9:12" ht="12.75">
      <c r="I4" s="96" t="s">
        <v>26</v>
      </c>
      <c r="J4" s="96"/>
      <c r="K4" s="96"/>
      <c r="L4" s="96"/>
    </row>
    <row r="5" ht="12.75">
      <c r="A5" s="96" t="s">
        <v>213</v>
      </c>
    </row>
    <row r="6" ht="12.75"/>
    <row r="7" ht="12.75">
      <c r="A7" s="7" t="s">
        <v>213</v>
      </c>
    </row>
    <row r="8" ht="12.75">
      <c r="A8" s="7"/>
    </row>
    <row r="9" spans="1:12" ht="12.75">
      <c r="A9" s="47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 thickBot="1">
      <c r="A10" s="37"/>
      <c r="B10" s="44">
        <v>2005</v>
      </c>
      <c r="C10" s="44">
        <v>2006</v>
      </c>
      <c r="D10" s="44"/>
      <c r="E10" s="44">
        <v>2007</v>
      </c>
      <c r="F10" s="44"/>
      <c r="G10" s="44"/>
      <c r="H10" s="44"/>
      <c r="I10" s="44">
        <v>2008</v>
      </c>
      <c r="J10" s="44"/>
      <c r="K10" s="44"/>
      <c r="L10" s="44"/>
    </row>
    <row r="11" spans="1:12" ht="14.25" thickBot="1" thickTop="1">
      <c r="A11" s="45"/>
      <c r="B11" s="45" t="s">
        <v>175</v>
      </c>
      <c r="C11" s="45" t="s">
        <v>179</v>
      </c>
      <c r="D11" s="45" t="s">
        <v>175</v>
      </c>
      <c r="E11" s="45" t="s">
        <v>238</v>
      </c>
      <c r="F11" s="45" t="s">
        <v>236</v>
      </c>
      <c r="G11" s="45" t="s">
        <v>179</v>
      </c>
      <c r="H11" s="45" t="s">
        <v>175</v>
      </c>
      <c r="I11" s="45" t="s">
        <v>238</v>
      </c>
      <c r="J11" s="45" t="s">
        <v>236</v>
      </c>
      <c r="K11" s="45" t="s">
        <v>179</v>
      </c>
      <c r="L11" s="45" t="s">
        <v>175</v>
      </c>
    </row>
    <row r="12" spans="1:12" ht="13.5" thickTop="1">
      <c r="A12" s="40" t="s">
        <v>128</v>
      </c>
      <c r="B12" s="91">
        <v>36</v>
      </c>
      <c r="C12" s="91">
        <v>54</v>
      </c>
      <c r="D12" s="91">
        <f>'[18]Pessoal_ing'!B4</f>
        <v>48</v>
      </c>
      <c r="E12" s="91">
        <v>48</v>
      </c>
      <c r="F12" s="91">
        <v>56</v>
      </c>
      <c r="G12" s="91">
        <f>'[18]Pessoal_ing'!C4</f>
        <v>59</v>
      </c>
      <c r="H12" s="91">
        <f>+'[22]Pessoal'!$B4</f>
        <v>62</v>
      </c>
      <c r="I12" s="91">
        <f>'[17]Pessoal_ing'!$D$4</f>
        <v>63</v>
      </c>
      <c r="J12" s="91">
        <f>'[21]Pessoal'!$C$4</f>
        <v>64</v>
      </c>
      <c r="K12" s="91">
        <f>+'[22]Pessoal'!$C4</f>
        <v>63</v>
      </c>
      <c r="L12" s="91">
        <f>+'[22]Pessoal'!$D4</f>
        <v>70</v>
      </c>
    </row>
    <row r="13" spans="1:12" ht="12.75">
      <c r="A13" s="40" t="s">
        <v>129</v>
      </c>
      <c r="B13" s="91">
        <v>4867</v>
      </c>
      <c r="C13" s="91">
        <v>4950</v>
      </c>
      <c r="D13" s="91">
        <f>'[18]Pessoal_ing'!B5</f>
        <v>4790</v>
      </c>
      <c r="E13" s="91">
        <v>4774</v>
      </c>
      <c r="F13" s="91">
        <v>4825</v>
      </c>
      <c r="G13" s="91">
        <f>'[18]Pessoal_ing'!C5</f>
        <v>4807</v>
      </c>
      <c r="H13" s="91">
        <f>+'[22]Pessoal'!$B5</f>
        <v>4747</v>
      </c>
      <c r="I13" s="91">
        <f>'[17]Pessoal_ing'!$D$5</f>
        <v>4792</v>
      </c>
      <c r="J13" s="91">
        <f>'[21]Pessoal'!$C$5</f>
        <v>4829</v>
      </c>
      <c r="K13" s="91">
        <f>+'[22]Pessoal'!$C5</f>
        <v>4819</v>
      </c>
      <c r="L13" s="91">
        <f>+'[22]Pessoal'!$D5</f>
        <v>6686</v>
      </c>
    </row>
    <row r="14" spans="1:12" ht="12.75">
      <c r="A14" s="40" t="s">
        <v>130</v>
      </c>
      <c r="B14" s="91">
        <v>685</v>
      </c>
      <c r="C14" s="91">
        <v>487</v>
      </c>
      <c r="D14" s="91">
        <f>'[18]Pessoal_ing'!B6</f>
        <v>491</v>
      </c>
      <c r="E14" s="91">
        <v>459</v>
      </c>
      <c r="F14" s="91">
        <v>461</v>
      </c>
      <c r="G14" s="91">
        <f>'[18]Pessoal_ing'!C6</f>
        <v>460</v>
      </c>
      <c r="H14" s="91">
        <f>+'[22]Pessoal'!$B6</f>
        <v>462</v>
      </c>
      <c r="I14" s="91">
        <f>'[17]Pessoal_ing'!$D$6</f>
        <v>472</v>
      </c>
      <c r="J14" s="91">
        <f>'[21]Pessoal'!$C$6</f>
        <v>469</v>
      </c>
      <c r="K14" s="91">
        <f>+'[22]Pessoal'!$C6</f>
        <v>471</v>
      </c>
      <c r="L14" s="91">
        <f>+'[22]Pessoal'!$D6</f>
        <v>476</v>
      </c>
    </row>
    <row r="15" spans="1:12" ht="12.75">
      <c r="A15" s="40" t="s">
        <v>214</v>
      </c>
      <c r="B15" s="91">
        <v>578</v>
      </c>
      <c r="C15" s="91">
        <v>553</v>
      </c>
      <c r="D15" s="91">
        <f>'[18]Pessoal_ing'!B7</f>
        <v>540</v>
      </c>
      <c r="E15" s="91">
        <v>527</v>
      </c>
      <c r="F15" s="91">
        <v>522</v>
      </c>
      <c r="G15" s="91">
        <f>'[18]Pessoal_ing'!C7</f>
        <v>527</v>
      </c>
      <c r="H15" s="91">
        <f>+'[22]Pessoal'!$B7</f>
        <v>527</v>
      </c>
      <c r="I15" s="91">
        <f>'[17]Pessoal_ing'!$D$7</f>
        <v>527</v>
      </c>
      <c r="J15" s="91">
        <f>'[21]Pessoal'!$C$7</f>
        <v>528</v>
      </c>
      <c r="K15" s="91">
        <f>+'[22]Pessoal'!$C7</f>
        <v>527</v>
      </c>
      <c r="L15" s="91">
        <f>+'[22]Pessoal'!$D7</f>
        <v>585</v>
      </c>
    </row>
    <row r="16" spans="1:12" ht="12.75">
      <c r="A16" s="41" t="s">
        <v>215</v>
      </c>
      <c r="B16" s="95">
        <v>6166</v>
      </c>
      <c r="C16" s="95">
        <v>6044</v>
      </c>
      <c r="D16" s="95">
        <f>'[18]Pessoal_ing'!B8</f>
        <v>5869</v>
      </c>
      <c r="E16" s="95">
        <v>5808</v>
      </c>
      <c r="F16" s="95">
        <v>5864</v>
      </c>
      <c r="G16" s="95">
        <f>'[18]Pessoal_ing'!C8</f>
        <v>5853</v>
      </c>
      <c r="H16" s="95">
        <f>+'[22]Pessoal'!$B8</f>
        <v>5798</v>
      </c>
      <c r="I16" s="95">
        <f>'[17]Pessoal_ing'!$D$8</f>
        <v>5854</v>
      </c>
      <c r="J16" s="95">
        <f>'[21]Pessoal'!$C$8</f>
        <v>5890</v>
      </c>
      <c r="K16" s="95">
        <f>+'[22]Pessoal'!$C8</f>
        <v>5880</v>
      </c>
      <c r="L16" s="95">
        <f>+'[22]Pessoal'!$D8</f>
        <v>7817</v>
      </c>
    </row>
    <row r="17" spans="1:12" ht="12.75">
      <c r="A17" s="40" t="s">
        <v>216</v>
      </c>
      <c r="B17" s="91">
        <v>2200</v>
      </c>
      <c r="C17" s="91">
        <v>2306</v>
      </c>
      <c r="D17" s="91">
        <f>'[18]Pessoal_ing'!B9</f>
        <v>2245</v>
      </c>
      <c r="E17" s="91">
        <v>2253</v>
      </c>
      <c r="F17" s="91">
        <v>2315</v>
      </c>
      <c r="G17" s="91">
        <f>'[18]Pessoal_ing'!C9</f>
        <v>2277</v>
      </c>
      <c r="H17" s="91">
        <f>+'[22]Pessoal'!$B9</f>
        <v>2243</v>
      </c>
      <c r="I17" s="91">
        <f>'[17]Pessoal_ing'!$D$9</f>
        <v>2257</v>
      </c>
      <c r="J17" s="91">
        <f>'[21]Pessoal'!$C$9</f>
        <v>2302</v>
      </c>
      <c r="K17" s="91">
        <f>+'[22]Pessoal'!$C9</f>
        <v>2273</v>
      </c>
      <c r="L17" s="91">
        <f>+'[22]Pessoal'!$D9</f>
        <v>3918</v>
      </c>
    </row>
    <row r="18" spans="1:12" ht="13.5" thickBot="1">
      <c r="A18" s="41" t="s">
        <v>217</v>
      </c>
      <c r="B18" s="95">
        <v>3966</v>
      </c>
      <c r="C18" s="95">
        <v>3738</v>
      </c>
      <c r="D18" s="95">
        <f>'[18]Pessoal_ing'!B10</f>
        <v>3624</v>
      </c>
      <c r="E18" s="95">
        <v>3555</v>
      </c>
      <c r="F18" s="95">
        <v>3549</v>
      </c>
      <c r="G18" s="95">
        <f>'[18]Pessoal_ing'!C10</f>
        <v>3576</v>
      </c>
      <c r="H18" s="95">
        <f>+'[22]Pessoal'!$B10</f>
        <v>3555</v>
      </c>
      <c r="I18" s="95">
        <f>'[17]Pessoal_ing'!$D$10</f>
        <v>3597</v>
      </c>
      <c r="J18" s="95">
        <f>'[21]Pessoal'!$C$10</f>
        <v>3588</v>
      </c>
      <c r="K18" s="95">
        <f>+'[22]Pessoal'!$C10</f>
        <v>3607</v>
      </c>
      <c r="L18" s="95">
        <f>+'[22]Pessoal'!$D10</f>
        <v>3899</v>
      </c>
    </row>
    <row r="19" spans="1:12" ht="6" customHeight="1" thickTop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32" ht="6" customHeight="1"/>
    <row r="48" ht="6" customHeight="1"/>
  </sheetData>
  <hyperlinks>
    <hyperlink ref="I4" location="'Table of Contents'!A5" display="Table of Contents"/>
    <hyperlink ref="A5" location="People!A8:O19" display="People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M52"/>
  <sheetViews>
    <sheetView showGridLines="0" view="pageBreakPreview" zoomScaleSheetLayoutView="100" workbookViewId="0" topLeftCell="A10">
      <pane xSplit="1" topLeftCell="B1" activePane="topRight" state="frozen"/>
      <selection pane="topLeft" activeCell="A16" sqref="A16"/>
      <selection pane="topRight" activeCell="G35" sqref="G35"/>
    </sheetView>
  </sheetViews>
  <sheetFormatPr defaultColWidth="9.140625" defaultRowHeight="12.75"/>
  <cols>
    <col min="1" max="1" width="35.57421875" style="1" customWidth="1"/>
    <col min="2" max="16384" width="9.140625" style="1" customWidth="1"/>
  </cols>
  <sheetData>
    <row r="1" ht="12.75"/>
    <row r="2" spans="5:6" ht="12.75">
      <c r="E2" s="96"/>
      <c r="F2" s="96" t="s">
        <v>26</v>
      </c>
    </row>
    <row r="3" ht="12.75"/>
    <row r="4" ht="12.75"/>
    <row r="5" ht="12.75">
      <c r="A5" s="96" t="s">
        <v>21</v>
      </c>
    </row>
    <row r="6" ht="12.75">
      <c r="A6" s="24" t="s">
        <v>255</v>
      </c>
    </row>
    <row r="8" ht="12.75">
      <c r="A8" s="96" t="s">
        <v>21</v>
      </c>
    </row>
    <row r="10" spans="1:6" ht="12.75">
      <c r="A10" s="47"/>
      <c r="B10" s="42"/>
      <c r="C10" s="42"/>
      <c r="D10" s="42"/>
      <c r="E10" s="42"/>
      <c r="F10" s="42"/>
    </row>
    <row r="11" spans="1:6" ht="21.75" thickBot="1">
      <c r="A11" s="60" t="s">
        <v>9</v>
      </c>
      <c r="B11" s="61"/>
      <c r="C11" s="61" t="s">
        <v>10</v>
      </c>
      <c r="D11" s="62" t="s">
        <v>185</v>
      </c>
      <c r="E11" s="82" t="s">
        <v>186</v>
      </c>
      <c r="F11" s="83" t="s">
        <v>11</v>
      </c>
    </row>
    <row r="12" spans="1:6" ht="13.5" thickTop="1">
      <c r="A12" s="59" t="s">
        <v>42</v>
      </c>
      <c r="B12" s="63"/>
      <c r="C12" s="63" t="s">
        <v>12</v>
      </c>
      <c r="D12" s="63" t="s">
        <v>132</v>
      </c>
      <c r="E12" s="64">
        <v>1</v>
      </c>
      <c r="F12" s="63" t="s">
        <v>56</v>
      </c>
    </row>
    <row r="13" spans="1:6" ht="12.75">
      <c r="A13" s="59" t="s">
        <v>43</v>
      </c>
      <c r="B13" s="63"/>
      <c r="C13" s="63" t="s">
        <v>13</v>
      </c>
      <c r="D13" s="63" t="s">
        <v>132</v>
      </c>
      <c r="E13" s="64">
        <v>1</v>
      </c>
      <c r="F13" s="63" t="s">
        <v>56</v>
      </c>
    </row>
    <row r="14" spans="1:6" ht="12.75">
      <c r="A14" s="59" t="s">
        <v>252</v>
      </c>
      <c r="B14" s="63"/>
      <c r="C14" s="63" t="s">
        <v>12</v>
      </c>
      <c r="D14" s="63" t="s">
        <v>131</v>
      </c>
      <c r="E14" s="64">
        <v>1</v>
      </c>
      <c r="F14" s="63" t="s">
        <v>56</v>
      </c>
    </row>
    <row r="15" spans="1:6" ht="12.75">
      <c r="A15" s="59" t="s">
        <v>44</v>
      </c>
      <c r="B15" s="63"/>
      <c r="C15" s="63" t="s">
        <v>12</v>
      </c>
      <c r="D15" s="63" t="s">
        <v>132</v>
      </c>
      <c r="E15" s="64">
        <v>0.75</v>
      </c>
      <c r="F15" s="63" t="s">
        <v>56</v>
      </c>
    </row>
    <row r="16" spans="1:6" ht="12.75">
      <c r="A16" s="59" t="s">
        <v>45</v>
      </c>
      <c r="B16" s="63"/>
      <c r="C16" s="63" t="s">
        <v>12</v>
      </c>
      <c r="D16" s="63" t="s">
        <v>132</v>
      </c>
      <c r="E16" s="64">
        <v>0.65</v>
      </c>
      <c r="F16" s="63" t="s">
        <v>57</v>
      </c>
    </row>
    <row r="17" spans="1:6" ht="12.75">
      <c r="A17" s="59" t="s">
        <v>46</v>
      </c>
      <c r="B17" s="63"/>
      <c r="C17" s="63" t="s">
        <v>13</v>
      </c>
      <c r="D17" s="63" t="s">
        <v>132</v>
      </c>
      <c r="E17" s="64">
        <v>0.05</v>
      </c>
      <c r="F17" s="63" t="s">
        <v>95</v>
      </c>
    </row>
    <row r="18" spans="1:6" ht="12.75">
      <c r="A18" s="59" t="s">
        <v>47</v>
      </c>
      <c r="B18" s="63"/>
      <c r="C18" s="63" t="s">
        <v>12</v>
      </c>
      <c r="D18" s="63" t="s">
        <v>151</v>
      </c>
      <c r="E18" s="64">
        <v>1</v>
      </c>
      <c r="F18" s="63" t="s">
        <v>58</v>
      </c>
    </row>
    <row r="19" spans="1:6" ht="12.75">
      <c r="A19" s="59" t="s">
        <v>266</v>
      </c>
      <c r="B19" s="63"/>
      <c r="C19" s="63" t="s">
        <v>12</v>
      </c>
      <c r="D19" s="63" t="s">
        <v>151</v>
      </c>
      <c r="E19" s="64">
        <v>1</v>
      </c>
      <c r="F19" s="63" t="s">
        <v>58</v>
      </c>
    </row>
    <row r="20" spans="1:6" ht="12.75">
      <c r="A20" s="59" t="s">
        <v>267</v>
      </c>
      <c r="B20" s="63"/>
      <c r="C20" s="63" t="s">
        <v>12</v>
      </c>
      <c r="D20" s="63" t="s">
        <v>151</v>
      </c>
      <c r="E20" s="64">
        <v>1</v>
      </c>
      <c r="F20" s="63" t="s">
        <v>58</v>
      </c>
    </row>
    <row r="21" spans="1:6" ht="12.75">
      <c r="A21" s="59" t="s">
        <v>52</v>
      </c>
      <c r="B21" s="63"/>
      <c r="C21" s="63" t="s">
        <v>12</v>
      </c>
      <c r="D21" s="63" t="s">
        <v>151</v>
      </c>
      <c r="E21" s="64">
        <v>1</v>
      </c>
      <c r="F21" s="63" t="s">
        <v>58</v>
      </c>
    </row>
    <row r="22" spans="1:6" ht="12.75">
      <c r="A22" s="59" t="s">
        <v>53</v>
      </c>
      <c r="B22" s="63"/>
      <c r="C22" s="63" t="s">
        <v>13</v>
      </c>
      <c r="D22" s="63" t="s">
        <v>151</v>
      </c>
      <c r="E22" s="64">
        <v>0.274</v>
      </c>
      <c r="F22" s="63" t="s">
        <v>59</v>
      </c>
    </row>
    <row r="23" spans="1:6" ht="12.75">
      <c r="A23" s="59" t="s">
        <v>54</v>
      </c>
      <c r="B23" s="63"/>
      <c r="C23" s="63" t="s">
        <v>13</v>
      </c>
      <c r="D23" s="63" t="s">
        <v>151</v>
      </c>
      <c r="E23" s="64">
        <v>0.33</v>
      </c>
      <c r="F23" s="63" t="s">
        <v>59</v>
      </c>
    </row>
    <row r="24" spans="1:6" ht="12.75">
      <c r="A24" s="59" t="s">
        <v>55</v>
      </c>
      <c r="B24" s="63"/>
      <c r="C24" s="63" t="s">
        <v>13</v>
      </c>
      <c r="D24" s="63" t="s">
        <v>151</v>
      </c>
      <c r="E24" s="64">
        <v>0.49</v>
      </c>
      <c r="F24" s="63" t="s">
        <v>59</v>
      </c>
    </row>
    <row r="25" spans="1:6" ht="12.75">
      <c r="A25" s="59" t="s">
        <v>48</v>
      </c>
      <c r="B25" s="63"/>
      <c r="C25" s="63" t="s">
        <v>12</v>
      </c>
      <c r="D25" s="63" t="s">
        <v>151</v>
      </c>
      <c r="E25" s="64">
        <v>1</v>
      </c>
      <c r="F25" s="63" t="s">
        <v>58</v>
      </c>
    </row>
    <row r="26" spans="1:6" ht="12.75">
      <c r="A26" s="59" t="s">
        <v>251</v>
      </c>
      <c r="B26" s="63"/>
      <c r="C26" s="63" t="s">
        <v>12</v>
      </c>
      <c r="D26" s="63" t="s">
        <v>151</v>
      </c>
      <c r="E26" s="64">
        <v>1</v>
      </c>
      <c r="F26" s="63" t="s">
        <v>56</v>
      </c>
    </row>
    <row r="27" spans="1:6" ht="12.75">
      <c r="A27" s="59" t="s">
        <v>33</v>
      </c>
      <c r="B27" s="63"/>
      <c r="C27" s="63" t="s">
        <v>12</v>
      </c>
      <c r="D27" s="63" t="s">
        <v>151</v>
      </c>
      <c r="E27" s="64">
        <v>0.85</v>
      </c>
      <c r="F27" s="63" t="s">
        <v>58</v>
      </c>
    </row>
    <row r="28" spans="1:6" ht="12.75">
      <c r="A28" s="59" t="s">
        <v>41</v>
      </c>
      <c r="B28" s="63"/>
      <c r="C28" s="63" t="s">
        <v>12</v>
      </c>
      <c r="D28" s="63" t="s">
        <v>151</v>
      </c>
      <c r="E28" s="64">
        <v>0.45</v>
      </c>
      <c r="F28" s="63" t="s">
        <v>59</v>
      </c>
    </row>
    <row r="29" spans="1:6" ht="12.75">
      <c r="A29" s="59" t="s">
        <v>49</v>
      </c>
      <c r="B29" s="63"/>
      <c r="C29" s="63" t="s">
        <v>12</v>
      </c>
      <c r="D29" s="63" t="s">
        <v>151</v>
      </c>
      <c r="E29" s="64">
        <v>0.5904</v>
      </c>
      <c r="F29" s="63" t="s">
        <v>58</v>
      </c>
    </row>
    <row r="30" spans="1:6" ht="12.75">
      <c r="A30" s="59" t="s">
        <v>50</v>
      </c>
      <c r="B30" s="63"/>
      <c r="C30" s="63" t="s">
        <v>12</v>
      </c>
      <c r="D30" s="63" t="s">
        <v>151</v>
      </c>
      <c r="E30" s="64">
        <v>1</v>
      </c>
      <c r="F30" s="63" t="s">
        <v>58</v>
      </c>
    </row>
    <row r="31" spans="1:6" ht="12.75">
      <c r="A31" s="59" t="s">
        <v>51</v>
      </c>
      <c r="B31" s="63"/>
      <c r="C31" s="63" t="s">
        <v>12</v>
      </c>
      <c r="D31" s="63" t="s">
        <v>151</v>
      </c>
      <c r="E31" s="64">
        <v>0.413</v>
      </c>
      <c r="F31" s="63" t="s">
        <v>59</v>
      </c>
    </row>
    <row r="32" spans="1:6" ht="12.75">
      <c r="A32" s="59" t="s">
        <v>187</v>
      </c>
      <c r="B32" s="63"/>
      <c r="C32" s="63" t="s">
        <v>12</v>
      </c>
      <c r="D32" s="63" t="s">
        <v>151</v>
      </c>
      <c r="E32" s="64">
        <v>1</v>
      </c>
      <c r="F32" s="63" t="s">
        <v>56</v>
      </c>
    </row>
    <row r="33" spans="1:6" ht="13.5" thickBot="1">
      <c r="A33" s="59" t="s">
        <v>188</v>
      </c>
      <c r="B33" s="63"/>
      <c r="C33" s="63" t="str">
        <f>+C32</f>
        <v>Portugal</v>
      </c>
      <c r="D33" s="63" t="s">
        <v>127</v>
      </c>
      <c r="E33" s="64">
        <v>1</v>
      </c>
      <c r="F33" s="63" t="s">
        <v>58</v>
      </c>
    </row>
    <row r="34" spans="1:6" ht="6" customHeight="1" thickTop="1">
      <c r="A34" s="46"/>
      <c r="B34" s="46"/>
      <c r="C34" s="46"/>
      <c r="D34" s="46"/>
      <c r="E34" s="46"/>
      <c r="F34" s="46"/>
    </row>
    <row r="36" ht="15">
      <c r="A36" s="151" t="s">
        <v>328</v>
      </c>
    </row>
    <row r="37" ht="15">
      <c r="A37" s="151" t="s">
        <v>329</v>
      </c>
    </row>
    <row r="39" ht="12.75">
      <c r="A39" s="96" t="s">
        <v>255</v>
      </c>
    </row>
    <row r="42" spans="1:13" ht="12.75">
      <c r="A42" s="47" t="s">
        <v>174</v>
      </c>
      <c r="B42" s="47"/>
      <c r="C42" s="47"/>
      <c r="D42" s="47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3.5" thickBot="1">
      <c r="A43" s="37"/>
      <c r="B43" s="57">
        <v>2006</v>
      </c>
      <c r="C43" s="57"/>
      <c r="D43" s="57"/>
      <c r="E43" s="57"/>
      <c r="F43" s="57">
        <v>2007</v>
      </c>
      <c r="G43" s="57"/>
      <c r="H43" s="57"/>
      <c r="I43" s="44"/>
      <c r="J43" s="44">
        <v>2008</v>
      </c>
      <c r="K43" s="44"/>
      <c r="L43" s="44"/>
      <c r="M43" s="44"/>
    </row>
    <row r="44" spans="1:13" ht="14.25" thickBot="1" thickTop="1">
      <c r="A44" s="45"/>
      <c r="B44" s="45" t="s">
        <v>240</v>
      </c>
      <c r="C44" s="45" t="s">
        <v>237</v>
      </c>
      <c r="D44" s="45" t="s">
        <v>235</v>
      </c>
      <c r="E44" s="45" t="s">
        <v>169</v>
      </c>
      <c r="F44" s="45" t="s">
        <v>240</v>
      </c>
      <c r="G44" s="45" t="s">
        <v>237</v>
      </c>
      <c r="H44" s="45" t="s">
        <v>235</v>
      </c>
      <c r="I44" s="45" t="s">
        <v>169</v>
      </c>
      <c r="J44" s="45" t="s">
        <v>240</v>
      </c>
      <c r="K44" s="45" t="s">
        <v>237</v>
      </c>
      <c r="L44" s="45" t="s">
        <v>235</v>
      </c>
      <c r="M44" s="45" t="s">
        <v>169</v>
      </c>
    </row>
    <row r="45" spans="1:13" ht="13.5" thickTop="1">
      <c r="A45" s="39" t="s">
        <v>208</v>
      </c>
      <c r="B45" s="93">
        <f>'[11]Sheet1'!$B$44</f>
        <v>1.7268</v>
      </c>
      <c r="C45" s="93">
        <v>0.26945</v>
      </c>
      <c r="D45" s="93">
        <v>2.94175</v>
      </c>
      <c r="E45" s="93">
        <f>'[18]EQpat'!A5</f>
        <v>1.1335</v>
      </c>
      <c r="F45" s="93">
        <f>'[17]EQpat'!$F$5</f>
        <v>0.6622</v>
      </c>
      <c r="G45" s="93">
        <f>'[16]EQpat'!A5</f>
        <v>2.69485</v>
      </c>
      <c r="H45" s="93">
        <f>'[21]EQpat'!$A$5</f>
        <v>2.3110500000000007</v>
      </c>
      <c r="I45" s="93">
        <f>'[17]EQpat'!$B$5</f>
        <v>2.432233</v>
      </c>
      <c r="J45" s="93">
        <f>'[17]EQpat'!$G$5</f>
        <v>1.76445</v>
      </c>
      <c r="K45" s="93">
        <f>'[16]EQpat'!B5</f>
        <v>1.8453</v>
      </c>
      <c r="L45" s="93">
        <f>'[21]EQpat'!$B$5</f>
        <v>2.5283500000000005</v>
      </c>
      <c r="M45" s="93">
        <f>+'[22]EQpat'!B5</f>
        <v>0.5912043299999992</v>
      </c>
    </row>
    <row r="46" spans="1:13" ht="12.75">
      <c r="A46" s="39" t="s">
        <v>209</v>
      </c>
      <c r="B46" s="93">
        <f>'[11]Sheet1'!$B$45</f>
        <v>9.646006999999999</v>
      </c>
      <c r="C46" s="93">
        <v>9.016173</v>
      </c>
      <c r="D46" s="93">
        <v>7.309819999999999</v>
      </c>
      <c r="E46" s="93">
        <f>'[18]EQpat'!A6</f>
        <v>11.058205999999998</v>
      </c>
      <c r="F46" s="93">
        <f>'[17]EQpat'!$F$6</f>
        <v>9.052435</v>
      </c>
      <c r="G46" s="93">
        <f>'[16]EQpat'!A6</f>
        <v>8.383573000000002</v>
      </c>
      <c r="H46" s="93">
        <f>'[21]EQpat'!$A$6</f>
        <v>9.682351999999998</v>
      </c>
      <c r="I46" s="93">
        <f>'[17]EQpat'!$B$6</f>
        <v>10.244098000000005</v>
      </c>
      <c r="J46" s="93">
        <f>'[17]EQpat'!$G$6</f>
        <v>9.459044</v>
      </c>
      <c r="K46" s="93">
        <f>'[16]EQpat'!B6</f>
        <v>9.077798000000003</v>
      </c>
      <c r="L46" s="93">
        <f>'[21]EQpat'!$B$6</f>
        <v>9.309145999999998</v>
      </c>
      <c r="M46" s="93">
        <f>+'[22]EQpat'!B6</f>
        <v>11.832547979999998</v>
      </c>
    </row>
    <row r="47" spans="1:13" ht="12.75">
      <c r="A47" s="39" t="s">
        <v>210</v>
      </c>
      <c r="B47" s="93">
        <f>'[11]Sheet1'!$B$46</f>
        <v>1.157891</v>
      </c>
      <c r="C47" s="93">
        <v>0.24691999999999983</v>
      </c>
      <c r="D47" s="93">
        <v>0.5041890000000001</v>
      </c>
      <c r="E47" s="93">
        <f>'[18]EQpat'!A7</f>
        <v>0.7949609999999996</v>
      </c>
      <c r="F47" s="93">
        <f>'[17]EQpat'!$F$7</f>
        <v>1.169337</v>
      </c>
      <c r="G47" s="93">
        <f>'[16]EQpat'!A7</f>
        <v>0.481063</v>
      </c>
      <c r="H47" s="93">
        <f>'[21]EQpat'!$A$7</f>
        <v>0.1798059999999999</v>
      </c>
      <c r="I47" s="93">
        <f>'[17]EQpat'!$B$7</f>
        <v>0.3578619999999999</v>
      </c>
      <c r="J47" s="93">
        <f>'[17]EQpat'!$G$7</f>
        <v>1.011789</v>
      </c>
      <c r="K47" s="93">
        <f>'[16]EQpat'!B7</f>
        <v>0.278319</v>
      </c>
      <c r="L47" s="93">
        <f>'[21]EQpat'!$B$7</f>
        <v>0.34924299999999997</v>
      </c>
      <c r="M47" s="93">
        <f>+'[22]EQpat'!B7</f>
        <v>0.72632991</v>
      </c>
    </row>
    <row r="48" spans="1:13" ht="12.75">
      <c r="A48" s="39" t="s">
        <v>127</v>
      </c>
      <c r="B48" s="93">
        <f>'[11]Sheet1'!$B$47</f>
        <v>0.395837</v>
      </c>
      <c r="C48" s="93">
        <v>0.081199</v>
      </c>
      <c r="D48" s="93">
        <v>-0.8855359999999965</v>
      </c>
      <c r="E48" s="93">
        <f>'[18]EQpat'!A8</f>
        <v>0.6011660000000001</v>
      </c>
      <c r="F48" s="93">
        <f>'[17]EQpat'!$F$8</f>
        <v>0.43282</v>
      </c>
      <c r="G48" s="93">
        <f>'[16]EQpat'!A8</f>
        <v>0.3795839999999999</v>
      </c>
      <c r="H48" s="93">
        <f>'[21]EQpat'!$A$8</f>
        <v>1.6847480000000004</v>
      </c>
      <c r="I48" s="93">
        <f>'[17]EQpat'!$B$8</f>
        <v>1.0895579999999998</v>
      </c>
      <c r="J48" s="93">
        <f>'[17]EQpat'!$G$8</f>
        <v>0.130835</v>
      </c>
      <c r="K48" s="93">
        <f>'[16]EQpat'!B8</f>
        <v>0.357529</v>
      </c>
      <c r="L48" s="93">
        <f>'[21]EQpat'!$B$8</f>
        <v>1.0325369999999998</v>
      </c>
      <c r="M48" s="93">
        <f>+'[22]EQpat'!B8</f>
        <v>1.671577780000002</v>
      </c>
    </row>
    <row r="49" spans="1:13" ht="12.75">
      <c r="A49" s="55" t="s">
        <v>211</v>
      </c>
      <c r="B49" s="98">
        <f>'[11]Sheet1'!$B$48</f>
        <v>12.926534999999998</v>
      </c>
      <c r="C49" s="98">
        <v>9.613742</v>
      </c>
      <c r="D49" s="98">
        <v>9.870223000000003</v>
      </c>
      <c r="E49" s="98">
        <f>'[18]EQpat'!A9</f>
        <v>13.587832999999996</v>
      </c>
      <c r="F49" s="98">
        <f>'[17]EQpat'!$F$9</f>
        <v>11.316792</v>
      </c>
      <c r="G49" s="98">
        <f>'[16]EQpat'!A9</f>
        <v>11.939070000000003</v>
      </c>
      <c r="H49" s="98">
        <f>'[21]EQpat'!$A$9</f>
        <v>13.857956</v>
      </c>
      <c r="I49" s="98">
        <f>'[17]EQpat'!$B$9</f>
        <v>14.123751000000006</v>
      </c>
      <c r="J49" s="98">
        <f>'[17]EQpat'!$G$9</f>
        <v>12.366118</v>
      </c>
      <c r="K49" s="98">
        <f>'[16]EQpat'!B9</f>
        <v>11.558946000000002</v>
      </c>
      <c r="L49" s="98">
        <f>'[21]EQpat'!$B$9</f>
        <v>13.219275999999997</v>
      </c>
      <c r="M49" s="98">
        <f>+'[22]EQpat'!B9</f>
        <v>14.821660000000001</v>
      </c>
    </row>
    <row r="50" spans="1:13" ht="12.75">
      <c r="A50" s="39" t="s">
        <v>150</v>
      </c>
      <c r="B50" s="93">
        <f>'[11]Sheet1'!$B$49</f>
        <v>1.5009000000000001</v>
      </c>
      <c r="C50" s="93">
        <v>-4.614004999999999</v>
      </c>
      <c r="D50" s="93">
        <v>0.32003899999999974</v>
      </c>
      <c r="E50" s="93">
        <f>'[18]EQpat'!A10</f>
        <v>-2.7103069999999994</v>
      </c>
      <c r="F50" s="93">
        <f>'[17]EQpat'!$F$10</f>
        <v>7.69731</v>
      </c>
      <c r="G50" s="93">
        <f>'[16]EQpat'!A10</f>
        <v>0.021274999999999267</v>
      </c>
      <c r="H50" s="93">
        <f>'[21]EQpat'!$A$10</f>
        <v>1.5990909999999996</v>
      </c>
      <c r="I50" s="93">
        <f>'[17]EQpat'!$B$10</f>
        <v>-0.5093819999999987</v>
      </c>
      <c r="J50" s="93">
        <f>'[17]EQpat'!$G$10</f>
        <v>-0.49986100000000033</v>
      </c>
      <c r="K50" s="93">
        <f>'[16]EQpat'!B10</f>
        <v>-1.366386</v>
      </c>
      <c r="L50" s="93">
        <f>'[21]EQpat'!$B$10</f>
        <v>-2.069692999999999</v>
      </c>
      <c r="M50" s="93">
        <f>+'[22]EQpat'!B10</f>
        <v>0.4509400000000072</v>
      </c>
    </row>
    <row r="51" spans="1:13" ht="13.5" thickBot="1">
      <c r="A51" s="55" t="s">
        <v>212</v>
      </c>
      <c r="B51" s="98">
        <f>'[11]Sheet1'!$B$50</f>
        <v>14.427434999999997</v>
      </c>
      <c r="C51" s="98">
        <v>4.999737000000001</v>
      </c>
      <c r="D51" s="98">
        <v>10.190262000000002</v>
      </c>
      <c r="E51" s="98">
        <f>'[18]EQpat'!A11</f>
        <v>10.877525999999996</v>
      </c>
      <c r="F51" s="98">
        <f>'[17]EQpat'!$F$11</f>
        <v>19.014102</v>
      </c>
      <c r="G51" s="98">
        <f>'[16]EQpat'!A11</f>
        <v>11.960345000000002</v>
      </c>
      <c r="H51" s="98">
        <f>'[21]EQpat'!$A$11</f>
        <v>15.457047</v>
      </c>
      <c r="I51" s="98">
        <f>'[17]EQpat'!$B$11</f>
        <v>13.614369000000007</v>
      </c>
      <c r="J51" s="98">
        <f>'[17]EQpat'!$G$11</f>
        <v>11.866257</v>
      </c>
      <c r="K51" s="98">
        <f>'[16]EQpat'!B11</f>
        <v>10.192560000000002</v>
      </c>
      <c r="L51" s="98">
        <f>'[21]EQpat'!$B$11</f>
        <v>11.149582999999998</v>
      </c>
      <c r="M51" s="98">
        <f>+'[22]EQpat'!B11</f>
        <v>15.272600000000011</v>
      </c>
    </row>
    <row r="52" spans="1:13" ht="6" customHeight="1" thickTop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</sheetData>
  <hyperlinks>
    <hyperlink ref="F2" location="'Table of Contents'!A5" display="Table of Contents"/>
    <hyperlink ref="A5" location="'Major Holdings'!A5:F37" display="Major Holdings"/>
    <hyperlink ref="A6" location="'Major Holdings'!A39:M52" display="Income from Associated Companie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5:Y115"/>
  <sheetViews>
    <sheetView showGridLines="0" view="pageBreakPreview" zoomScaleSheetLayoutView="100" workbookViewId="0" topLeftCell="A76">
      <pane xSplit="1" topLeftCell="J1" activePane="topRight" state="frozen"/>
      <selection pane="topLeft" activeCell="A10" sqref="A10"/>
      <selection pane="topRight" activeCell="B10" sqref="B1:B16384"/>
    </sheetView>
  </sheetViews>
  <sheetFormatPr defaultColWidth="9.140625" defaultRowHeight="12.75"/>
  <cols>
    <col min="1" max="1" width="23.8515625" style="1" customWidth="1"/>
    <col min="2" max="13" width="9.00390625" style="1" customWidth="1"/>
    <col min="14" max="14" width="9.421875" style="1" customWidth="1"/>
    <col min="15" max="16" width="9.00390625" style="1" customWidth="1"/>
    <col min="17" max="17" width="8.421875" style="1" customWidth="1"/>
    <col min="18" max="18" width="9.00390625" style="1" customWidth="1"/>
    <col min="19" max="19" width="9.57421875" style="1" customWidth="1"/>
    <col min="20" max="20" width="7.57421875" style="1" customWidth="1"/>
    <col min="21" max="21" width="8.57421875" style="1" customWidth="1"/>
    <col min="22" max="22" width="7.28125" style="1" customWidth="1"/>
    <col min="23" max="24" width="9.00390625" style="1" customWidth="1"/>
    <col min="25" max="25" width="5.57421875" style="1" customWidth="1"/>
    <col min="26" max="26" width="7.421875" style="1" customWidth="1"/>
    <col min="27" max="16384" width="9.140625" style="1" customWidth="1"/>
  </cols>
  <sheetData>
    <row r="1" ht="12.75"/>
    <row r="2" ht="12.75"/>
    <row r="3" ht="12.75"/>
    <row r="4" ht="12.75"/>
    <row r="5" spans="1:16" ht="12.75">
      <c r="A5" s="96" t="s">
        <v>22</v>
      </c>
      <c r="B5" s="2"/>
      <c r="C5" s="9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12.75">
      <c r="A6" s="24" t="s">
        <v>313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96" t="s">
        <v>26</v>
      </c>
    </row>
    <row r="7" spans="1:18" ht="12.75">
      <c r="A7" s="154">
        <v>2008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96"/>
    </row>
    <row r="8" spans="1:16" ht="12.75">
      <c r="A8" s="155">
        <v>2007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2.75">
      <c r="A9" s="155">
        <v>2006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3.5">
      <c r="A10" s="155">
        <v>2005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2.75">
      <c r="A11" s="24" t="s">
        <v>189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155">
        <v>2008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>
      <c r="A13" s="155">
        <v>2007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3.5">
      <c r="A14" s="155">
        <v>2006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3.5">
      <c r="A15" s="155">
        <v>2005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7" t="s">
        <v>313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105">
        <v>2008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21" ht="12.75">
      <c r="A20" s="47" t="s">
        <v>273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3.5" thickBot="1">
      <c r="A21" s="37"/>
      <c r="B21" s="57" t="s">
        <v>240</v>
      </c>
      <c r="C21" s="78"/>
      <c r="D21" s="78"/>
      <c r="E21" s="78"/>
      <c r="F21" s="78"/>
      <c r="G21" s="57" t="s">
        <v>237</v>
      </c>
      <c r="H21" s="57"/>
      <c r="I21" s="78"/>
      <c r="J21" s="78"/>
      <c r="K21" s="78"/>
      <c r="L21" s="57" t="s">
        <v>235</v>
      </c>
      <c r="M21" s="57"/>
      <c r="N21" s="78"/>
      <c r="O21" s="78"/>
      <c r="P21" s="78"/>
      <c r="Q21" s="57" t="s">
        <v>169</v>
      </c>
      <c r="R21" s="57"/>
      <c r="S21" s="78"/>
      <c r="T21" s="78"/>
      <c r="U21" s="78"/>
    </row>
    <row r="22" spans="1:21" ht="46.5" thickBot="1" thickTop="1">
      <c r="A22" s="45"/>
      <c r="B22" s="65" t="s">
        <v>107</v>
      </c>
      <c r="C22" s="65" t="s">
        <v>156</v>
      </c>
      <c r="D22" s="65" t="s">
        <v>311</v>
      </c>
      <c r="E22" s="65" t="s">
        <v>35</v>
      </c>
      <c r="F22" s="65" t="s">
        <v>312</v>
      </c>
      <c r="G22" s="65" t="s">
        <v>107</v>
      </c>
      <c r="H22" s="65" t="s">
        <v>156</v>
      </c>
      <c r="I22" s="65" t="s">
        <v>311</v>
      </c>
      <c r="J22" s="65" t="s">
        <v>35</v>
      </c>
      <c r="K22" s="65" t="s">
        <v>312</v>
      </c>
      <c r="L22" s="65" t="s">
        <v>107</v>
      </c>
      <c r="M22" s="65" t="s">
        <v>156</v>
      </c>
      <c r="N22" s="65" t="s">
        <v>311</v>
      </c>
      <c r="O22" s="65" t="s">
        <v>35</v>
      </c>
      <c r="P22" s="65" t="s">
        <v>312</v>
      </c>
      <c r="Q22" s="65" t="s">
        <v>107</v>
      </c>
      <c r="R22" s="65" t="s">
        <v>156</v>
      </c>
      <c r="S22" s="65" t="s">
        <v>311</v>
      </c>
      <c r="T22" s="65" t="s">
        <v>35</v>
      </c>
      <c r="U22" s="65" t="s">
        <v>312</v>
      </c>
    </row>
    <row r="23" spans="1:21" ht="13.5" thickTop="1">
      <c r="A23" s="59" t="s">
        <v>107</v>
      </c>
      <c r="B23" s="95">
        <f>'[17]Reconciliation'!G4</f>
        <v>247.2663817600102</v>
      </c>
      <c r="C23" s="95">
        <f>'[17]Reconciliation'!H4</f>
        <v>-82.59295252000001</v>
      </c>
      <c r="D23" s="95">
        <f>'[17]Reconciliation'!I4</f>
        <v>164.6734292400102</v>
      </c>
      <c r="E23" s="95">
        <f>'[17]Reconciliation'!J4</f>
        <v>4.1703272</v>
      </c>
      <c r="F23" s="95">
        <f>'[17]Reconciliation'!K4</f>
        <v>168.8437564400102</v>
      </c>
      <c r="G23" s="95">
        <f>'[16]Reconciliation'!A4</f>
        <v>477.4875772999898</v>
      </c>
      <c r="H23" s="95">
        <f>'[16]Reconciliation'!B4</f>
        <v>-320.47720434</v>
      </c>
      <c r="I23" s="95">
        <f>'[16]Reconciliation'!C4</f>
        <v>157.0103729599898</v>
      </c>
      <c r="J23" s="95">
        <f>'[16]Reconciliation'!D4</f>
        <v>-9.466550049999787</v>
      </c>
      <c r="K23" s="95">
        <f>'[16]Reconciliation'!E4</f>
        <v>147.54382290999</v>
      </c>
      <c r="L23" s="95">
        <f>'[21]Reconciliation'!A4</f>
        <v>8.43985815010048</v>
      </c>
      <c r="M23" s="95">
        <f>'[21]Reconciliation'!B4</f>
        <v>184.07712428999997</v>
      </c>
      <c r="N23" s="95">
        <f>'[21]Reconciliation'!C4</f>
        <v>192.51698244010046</v>
      </c>
      <c r="O23" s="95">
        <f>'[21]Reconciliation'!D4</f>
        <v>5.863844679999078</v>
      </c>
      <c r="P23" s="95">
        <f>'[21]Reconciliation'!E4</f>
        <v>198.38082712009955</v>
      </c>
      <c r="Q23" s="95">
        <f>+'[22]Reconciliation'!A4</f>
        <v>-628.4556800400006</v>
      </c>
      <c r="R23" s="95">
        <f>+'[22]Reconciliation'!B4</f>
        <v>798.54977543</v>
      </c>
      <c r="S23" s="95">
        <f>+'[22]Reconciliation'!C4</f>
        <v>170.09409538999932</v>
      </c>
      <c r="T23" s="95">
        <f>+'[22]Reconciliation'!D4</f>
        <v>8.469663950000045</v>
      </c>
      <c r="U23" s="95">
        <f>+'[22]Reconciliation'!E4</f>
        <v>178.56375933999936</v>
      </c>
    </row>
    <row r="24" spans="1:21" ht="12.75">
      <c r="A24" s="39" t="s">
        <v>131</v>
      </c>
      <c r="B24" s="91">
        <f>'[17]Reconciliation'!G5</f>
        <v>39.10864031000011</v>
      </c>
      <c r="C24" s="91">
        <f>'[17]Reconciliation'!H5</f>
        <v>0</v>
      </c>
      <c r="D24" s="91">
        <f>'[17]Reconciliation'!I5</f>
        <v>39.10864031000011</v>
      </c>
      <c r="E24" s="91">
        <f>'[17]Reconciliation'!J5</f>
        <v>2.93711287</v>
      </c>
      <c r="F24" s="91">
        <f>'[17]Reconciliation'!K5</f>
        <v>42.04575318000011</v>
      </c>
      <c r="G24" s="91">
        <f>'[16]Reconciliation'!A5</f>
        <v>45.42737501000022</v>
      </c>
      <c r="H24" s="91">
        <f>'[16]Reconciliation'!B5</f>
        <v>0</v>
      </c>
      <c r="I24" s="91">
        <f>'[16]Reconciliation'!C5</f>
        <v>45.42737501000022</v>
      </c>
      <c r="J24" s="91">
        <f>'[16]Reconciliation'!D5</f>
        <v>6.347047300000001</v>
      </c>
      <c r="K24" s="91">
        <f>'[16]Reconciliation'!E5</f>
        <v>51.77442231000022</v>
      </c>
      <c r="L24" s="91">
        <f>'[21]Reconciliation'!A5</f>
        <v>28.700991569999797</v>
      </c>
      <c r="M24" s="91">
        <f>'[21]Reconciliation'!B5</f>
        <v>0</v>
      </c>
      <c r="N24" s="91">
        <f>'[21]Reconciliation'!C5</f>
        <v>28.700991569999797</v>
      </c>
      <c r="O24" s="91">
        <f>'[21]Reconciliation'!D5</f>
        <v>0.334093109999998</v>
      </c>
      <c r="P24" s="91">
        <f>'[21]Reconciliation'!E5</f>
        <v>29.035084679999795</v>
      </c>
      <c r="Q24" s="91">
        <f>+'[22]Reconciliation'!A5</f>
        <v>8.954546650000019</v>
      </c>
      <c r="R24" s="91">
        <f>+'[22]Reconciliation'!B5</f>
        <v>0</v>
      </c>
      <c r="S24" s="91">
        <f>+'[22]Reconciliation'!C5</f>
        <v>8.954546650000019</v>
      </c>
      <c r="T24" s="91">
        <f>+'[22]Reconciliation'!D5</f>
        <v>8.805482290000002</v>
      </c>
      <c r="U24" s="91">
        <f>+'[22]Reconciliation'!E5</f>
        <v>17.76002894000002</v>
      </c>
    </row>
    <row r="25" spans="1:21" ht="12.75">
      <c r="A25" s="39" t="s">
        <v>132</v>
      </c>
      <c r="B25" s="91">
        <f>'[17]Reconciliation'!G6</f>
        <v>120.77819881999972</v>
      </c>
      <c r="C25" s="91">
        <f>'[17]Reconciliation'!H6</f>
        <v>-83.36758082547178</v>
      </c>
      <c r="D25" s="91">
        <f>'[17]Reconciliation'!I6</f>
        <v>37.41061799452794</v>
      </c>
      <c r="E25" s="91">
        <f>'[17]Reconciliation'!J6</f>
        <v>0.48841953999999993</v>
      </c>
      <c r="F25" s="91">
        <f>'[17]Reconciliation'!K6</f>
        <v>37.89903753452794</v>
      </c>
      <c r="G25" s="91">
        <f>'[16]Reconciliation'!A6</f>
        <v>341.17303658000134</v>
      </c>
      <c r="H25" s="91">
        <f>'[16]Reconciliation'!B6</f>
        <v>-317.8454146600031</v>
      </c>
      <c r="I25" s="91">
        <f>'[16]Reconciliation'!C6</f>
        <v>23.32762191999825</v>
      </c>
      <c r="J25" s="91">
        <f>'[16]Reconciliation'!D6</f>
        <v>-15.87309877</v>
      </c>
      <c r="K25" s="91">
        <f>'[16]Reconciliation'!E6</f>
        <v>7.45452314999825</v>
      </c>
      <c r="L25" s="91">
        <f>'[21]Reconciliation'!A6</f>
        <v>-88.85550312010146</v>
      </c>
      <c r="M25" s="91">
        <f>'[21]Reconciliation'!B6</f>
        <v>198.75008583416695</v>
      </c>
      <c r="N25" s="91">
        <f>'[21]Reconciliation'!C6</f>
        <v>109.89458271406549</v>
      </c>
      <c r="O25" s="91">
        <f>'[21]Reconciliation'!D6</f>
        <v>1.5954876700000005</v>
      </c>
      <c r="P25" s="91">
        <f>'[21]Reconciliation'!E6</f>
        <v>111.49007038406549</v>
      </c>
      <c r="Q25" s="91">
        <f>+'[22]Reconciliation'!A6</f>
        <v>-605.2179425598979</v>
      </c>
      <c r="R25" s="91">
        <f>+'[22]Reconciliation'!B6</f>
        <v>812.0198580344365</v>
      </c>
      <c r="S25" s="91">
        <f>+'[22]Reconciliation'!C6</f>
        <v>206.80191547453865</v>
      </c>
      <c r="T25" s="91">
        <f>+'[22]Reconciliation'!D6</f>
        <v>9.366419139999998</v>
      </c>
      <c r="U25" s="91">
        <f>+'[22]Reconciliation'!E6</f>
        <v>216.16833461453865</v>
      </c>
    </row>
    <row r="26" spans="1:21" ht="12.75">
      <c r="A26" s="39" t="s">
        <v>151</v>
      </c>
      <c r="B26" s="91">
        <f>'[17]Reconciliation'!G7</f>
        <v>83.56311576000003</v>
      </c>
      <c r="C26" s="91">
        <f>'[17]Reconciliation'!H7</f>
        <v>0.7746283090903887</v>
      </c>
      <c r="D26" s="91">
        <f>'[17]Reconciliation'!I7</f>
        <v>84.33774406909042</v>
      </c>
      <c r="E26" s="91">
        <f>'[17]Reconciliation'!J7</f>
        <v>0.74479479</v>
      </c>
      <c r="F26" s="91">
        <f>'[17]Reconciliation'!K7</f>
        <v>85.08253885909042</v>
      </c>
      <c r="G26" s="91">
        <f>'[16]Reconciliation'!A7</f>
        <v>87.09872300999994</v>
      </c>
      <c r="H26" s="91">
        <f>'[16]Reconciliation'!B7</f>
        <v>-2.631789682448371</v>
      </c>
      <c r="I26" s="91">
        <f>'[16]Reconciliation'!C7</f>
        <v>84.46693332755157</v>
      </c>
      <c r="J26" s="91">
        <f>'[16]Reconciliation'!D7</f>
        <v>0.03836507999999999</v>
      </c>
      <c r="K26" s="91">
        <f>'[16]Reconciliation'!E7</f>
        <v>84.50529840755158</v>
      </c>
      <c r="L26" s="91">
        <f>'[21]Reconciliation'!A7</f>
        <v>69.35643301000009</v>
      </c>
      <c r="M26" s="91">
        <f>'[21]Reconciliation'!B7</f>
        <v>-14.672961546545373</v>
      </c>
      <c r="N26" s="91">
        <f>'[21]Reconciliation'!C7</f>
        <v>54.683471463454715</v>
      </c>
      <c r="O26" s="91">
        <f>'[21]Reconciliation'!D7</f>
        <v>3.9344299</v>
      </c>
      <c r="P26" s="91">
        <f>'[21]Reconciliation'!E7</f>
        <v>58.61790136345471</v>
      </c>
      <c r="Q26" s="91">
        <f>+'[22]Reconciliation'!A7</f>
        <v>-28.786341650000075</v>
      </c>
      <c r="R26" s="91">
        <f>+'[22]Reconciliation'!B7</f>
        <v>-13.47011272421188</v>
      </c>
      <c r="S26" s="91">
        <f>+'[22]Reconciliation'!C7</f>
        <v>-42.256454374211955</v>
      </c>
      <c r="T26" s="91">
        <f>+'[22]Reconciliation'!D7</f>
        <v>-9.70454694</v>
      </c>
      <c r="U26" s="91">
        <f>+'[22]Reconciliation'!E7</f>
        <v>-51.961001314211956</v>
      </c>
    </row>
    <row r="27" spans="1:21" ht="13.5" thickBot="1">
      <c r="A27" s="39" t="s">
        <v>127</v>
      </c>
      <c r="B27" s="91">
        <f>'[17]Reconciliation'!$G$11</f>
        <v>3.81654809000011</v>
      </c>
      <c r="C27" s="91">
        <f>'[17]Reconciliation'!$H$11</f>
        <v>0</v>
      </c>
      <c r="D27" s="91">
        <f>'[17]Reconciliation'!$I$11</f>
        <v>3.81654809000011</v>
      </c>
      <c r="E27" s="91">
        <f>'[17]Reconciliation'!$J$11</f>
        <v>0</v>
      </c>
      <c r="F27" s="91">
        <f>'[17]Reconciliation'!$K$11</f>
        <v>3.81654809000011</v>
      </c>
      <c r="G27" s="91">
        <f>'[16]Reconciliation'!A11</f>
        <v>3.788563340000074</v>
      </c>
      <c r="H27" s="91">
        <f>'[16]Reconciliation'!B11</f>
        <v>0</v>
      </c>
      <c r="I27" s="91">
        <f>'[16]Reconciliation'!C11</f>
        <v>3.788563340000074</v>
      </c>
      <c r="J27" s="91">
        <f>'[16]Reconciliation'!D11</f>
        <v>0.02097034</v>
      </c>
      <c r="K27" s="91">
        <f>'[16]Reconciliation'!E11</f>
        <v>3.809533680000074</v>
      </c>
      <c r="L27" s="91">
        <f>'[21]Reconciliation'!A11</f>
        <v>-0.7616014600000315</v>
      </c>
      <c r="M27" s="91">
        <f>'[21]Reconciliation'!B11</f>
        <v>0</v>
      </c>
      <c r="N27" s="91">
        <f>'[21]Reconciliation'!C11</f>
        <v>-0.7616014600000315</v>
      </c>
      <c r="O27" s="91">
        <f>'[21]Reconciliation'!D11</f>
        <v>0</v>
      </c>
      <c r="P27" s="91">
        <f>'[21]Reconciliation'!E11</f>
        <v>-0.7616014600000315</v>
      </c>
      <c r="Q27" s="91">
        <f>+'[22]Reconciliation'!A11</f>
        <v>-3.4069963000003805</v>
      </c>
      <c r="R27" s="91">
        <f>+'[22]Reconciliation'!B11</f>
        <v>-0.00030000000000285354</v>
      </c>
      <c r="S27" s="91">
        <f>+'[22]Reconciliation'!C11</f>
        <v>-3.4072963000003833</v>
      </c>
      <c r="T27" s="91">
        <f>+'[22]Reconciliation'!D11</f>
        <v>0</v>
      </c>
      <c r="U27" s="91">
        <f>+'[22]Reconciliation'!E11</f>
        <v>-3.4072963000003833</v>
      </c>
    </row>
    <row r="28" spans="1:21" ht="6" customHeight="1" thickTop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16" ht="13.5">
      <c r="A29" s="17">
        <v>2007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1" spans="1:21" ht="12.75">
      <c r="A31" s="47" t="s">
        <v>273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2"/>
      <c r="R31" s="42"/>
      <c r="S31" s="42"/>
      <c r="T31" s="42"/>
      <c r="U31" s="42"/>
    </row>
    <row r="32" spans="1:21" ht="13.5" thickBot="1">
      <c r="A32" s="37"/>
      <c r="B32" s="57" t="s">
        <v>240</v>
      </c>
      <c r="C32" s="78"/>
      <c r="D32" s="78"/>
      <c r="E32" s="78"/>
      <c r="F32" s="78"/>
      <c r="G32" s="57" t="s">
        <v>237</v>
      </c>
      <c r="H32" s="78"/>
      <c r="I32" s="78"/>
      <c r="J32" s="78"/>
      <c r="K32" s="78"/>
      <c r="L32" s="57" t="s">
        <v>235</v>
      </c>
      <c r="M32" s="78"/>
      <c r="N32" s="78"/>
      <c r="O32" s="78"/>
      <c r="P32" s="78"/>
      <c r="Q32" s="57" t="s">
        <v>169</v>
      </c>
      <c r="R32" s="44"/>
      <c r="S32" s="44"/>
      <c r="T32" s="44"/>
      <c r="U32" s="44"/>
    </row>
    <row r="33" spans="1:21" ht="46.5" thickBot="1" thickTop="1">
      <c r="A33" s="45"/>
      <c r="B33" s="65" t="s">
        <v>107</v>
      </c>
      <c r="C33" s="65" t="s">
        <v>156</v>
      </c>
      <c r="D33" s="65" t="s">
        <v>311</v>
      </c>
      <c r="E33" s="65" t="s">
        <v>35</v>
      </c>
      <c r="F33" s="65" t="s">
        <v>312</v>
      </c>
      <c r="G33" s="65" t="s">
        <v>107</v>
      </c>
      <c r="H33" s="65" t="s">
        <v>156</v>
      </c>
      <c r="I33" s="65" t="s">
        <v>311</v>
      </c>
      <c r="J33" s="65" t="s">
        <v>35</v>
      </c>
      <c r="K33" s="65" t="s">
        <v>312</v>
      </c>
      <c r="L33" s="65" t="s">
        <v>107</v>
      </c>
      <c r="M33" s="65" t="s">
        <v>156</v>
      </c>
      <c r="N33" s="65" t="s">
        <v>311</v>
      </c>
      <c r="O33" s="65" t="s">
        <v>35</v>
      </c>
      <c r="P33" s="65" t="s">
        <v>312</v>
      </c>
      <c r="Q33" s="65" t="s">
        <v>107</v>
      </c>
      <c r="R33" s="65" t="s">
        <v>156</v>
      </c>
      <c r="S33" s="65" t="s">
        <v>311</v>
      </c>
      <c r="T33" s="65" t="s">
        <v>35</v>
      </c>
      <c r="U33" s="65" t="s">
        <v>312</v>
      </c>
    </row>
    <row r="34" spans="1:21" ht="13.5" thickTop="1">
      <c r="A34" s="59" t="s">
        <v>107</v>
      </c>
      <c r="B34" s="95">
        <f>'[17]Reconciliation'!A4</f>
        <v>179.40461401000988</v>
      </c>
      <c r="C34" s="95">
        <f>'[17]Reconciliation'!B4</f>
        <v>-13.15759364</v>
      </c>
      <c r="D34" s="95">
        <f>'[17]Reconciliation'!C4</f>
        <v>166.2470203700099</v>
      </c>
      <c r="E34" s="95">
        <f>'[17]Reconciliation'!D4</f>
        <v>-1.6145406699999003</v>
      </c>
      <c r="F34" s="95">
        <f>'[17]Reconciliation'!E4</f>
        <v>164.63247970000998</v>
      </c>
      <c r="G34" s="95">
        <f>'[16]Reconciliation'!A17</f>
        <v>337.70551949999043</v>
      </c>
      <c r="H34" s="95">
        <f>'[16]Reconciliation'!B17</f>
        <v>-128.42891818</v>
      </c>
      <c r="I34" s="95">
        <f>'[16]Reconciliation'!C17</f>
        <v>209.27660131999042</v>
      </c>
      <c r="J34" s="95">
        <f>'[16]Reconciliation'!D17</f>
        <v>5.02557889000047</v>
      </c>
      <c r="K34" s="95">
        <f>'[16]Reconciliation'!E17</f>
        <v>214.3021802099909</v>
      </c>
      <c r="L34" s="95">
        <f>'[21]Reconciliation'!A17</f>
        <v>218.3125897900007</v>
      </c>
      <c r="M34" s="95">
        <f>'[21]Reconciliation'!B17</f>
        <v>-67.20786627999999</v>
      </c>
      <c r="N34" s="95">
        <f>'[21]Reconciliation'!C17</f>
        <v>151.1047235100007</v>
      </c>
      <c r="O34" s="95">
        <f>'[21]Reconciliation'!D17</f>
        <v>-4.317983599999948</v>
      </c>
      <c r="P34" s="95">
        <f>'[21]Reconciliation'!E17</f>
        <v>146.78673991000073</v>
      </c>
      <c r="Q34" s="95">
        <f>+'[22]Reconciliation'!A17</f>
        <v>205.89358043999883</v>
      </c>
      <c r="R34" s="95">
        <f>+'[22]Reconciliation'!B17</f>
        <v>-114.46440351000004</v>
      </c>
      <c r="S34" s="95">
        <f>+'[22]Reconciliation'!C17</f>
        <v>91.42917692999879</v>
      </c>
      <c r="T34" s="95">
        <f>+'[22]Reconciliation'!D17</f>
        <v>3.264942849999992</v>
      </c>
      <c r="U34" s="95">
        <f>+'[22]Reconciliation'!E17</f>
        <v>94.69411977999879</v>
      </c>
    </row>
    <row r="35" spans="1:21" ht="12.75">
      <c r="A35" s="39" t="s">
        <v>131</v>
      </c>
      <c r="B35" s="91">
        <f>'[17]Reconciliation'!A5</f>
        <v>31.244687540000005</v>
      </c>
      <c r="C35" s="91">
        <f>'[17]Reconciliation'!B5</f>
        <v>0</v>
      </c>
      <c r="D35" s="91">
        <f>'[17]Reconciliation'!C5</f>
        <v>31.244687540000005</v>
      </c>
      <c r="E35" s="91">
        <f>'[17]Reconciliation'!D5</f>
        <v>0</v>
      </c>
      <c r="F35" s="91">
        <f>'[17]Reconciliation'!E5</f>
        <v>31.244687540000005</v>
      </c>
      <c r="G35" s="91">
        <f>'[16]Reconciliation'!A18</f>
        <v>39.479886170000015</v>
      </c>
      <c r="H35" s="91">
        <f>'[16]Reconciliation'!B18</f>
        <v>0</v>
      </c>
      <c r="I35" s="91">
        <f>'[16]Reconciliation'!C18</f>
        <v>39.479886170000015</v>
      </c>
      <c r="J35" s="91">
        <f>'[16]Reconciliation'!D18</f>
        <v>4.32078628</v>
      </c>
      <c r="K35" s="91">
        <f>'[16]Reconciliation'!E18</f>
        <v>43.800672450000015</v>
      </c>
      <c r="L35" s="91">
        <f>'[21]Reconciliation'!A18</f>
        <v>47.6856123099999</v>
      </c>
      <c r="M35" s="91">
        <f>'[21]Reconciliation'!B18</f>
        <v>0</v>
      </c>
      <c r="N35" s="91">
        <f>'[21]Reconciliation'!C18</f>
        <v>47.6856123099999</v>
      </c>
      <c r="O35" s="91">
        <f>'[21]Reconciliation'!D18</f>
        <v>-2.0079439400000005</v>
      </c>
      <c r="P35" s="91">
        <f>'[21]Reconciliation'!E18</f>
        <v>45.67766836999989</v>
      </c>
      <c r="Q35" s="91">
        <f>+'[22]Reconciliation'!A18</f>
        <v>27.63126597000007</v>
      </c>
      <c r="R35" s="91">
        <f>+'[22]Reconciliation'!B18</f>
        <v>0</v>
      </c>
      <c r="S35" s="91">
        <f>+'[22]Reconciliation'!C18</f>
        <v>27.63126597000007</v>
      </c>
      <c r="T35" s="91">
        <f>+'[22]Reconciliation'!D18</f>
        <v>1.2480278100000004</v>
      </c>
      <c r="U35" s="91">
        <f>+'[22]Reconciliation'!E18</f>
        <v>28.87929378000007</v>
      </c>
    </row>
    <row r="36" spans="1:21" ht="12.75">
      <c r="A36" s="39" t="s">
        <v>132</v>
      </c>
      <c r="B36" s="91">
        <f>'[17]Reconciliation'!A6</f>
        <v>100.20872098000002</v>
      </c>
      <c r="C36" s="91">
        <f>'[17]Reconciliation'!B6</f>
        <v>-22.286472764165595</v>
      </c>
      <c r="D36" s="91">
        <f>'[17]Reconciliation'!C6</f>
        <v>77.92224821583443</v>
      </c>
      <c r="E36" s="91">
        <f>'[17]Reconciliation'!D6</f>
        <v>-2.14613979</v>
      </c>
      <c r="F36" s="91">
        <f>'[17]Reconciliation'!E6</f>
        <v>75.77610842583442</v>
      </c>
      <c r="G36" s="91">
        <f>'[16]Reconciliation'!A19</f>
        <v>242.43127645999846</v>
      </c>
      <c r="H36" s="91">
        <f>'[16]Reconciliation'!B19</f>
        <v>-129.8413729494614</v>
      </c>
      <c r="I36" s="91">
        <f>'[16]Reconciliation'!C19</f>
        <v>112.58990351053706</v>
      </c>
      <c r="J36" s="91">
        <f>'[16]Reconciliation'!D19</f>
        <v>2.8380146299999995</v>
      </c>
      <c r="K36" s="91">
        <f>'[16]Reconciliation'!E19</f>
        <v>115.42791814053706</v>
      </c>
      <c r="L36" s="91">
        <f>'[21]Reconciliation'!A19</f>
        <v>134.3354320600004</v>
      </c>
      <c r="M36" s="91">
        <f>'[21]Reconciliation'!B19</f>
        <v>-68.0481476909891</v>
      </c>
      <c r="N36" s="91">
        <f>'[21]Reconciliation'!C19</f>
        <v>66.28728436901129</v>
      </c>
      <c r="O36" s="91">
        <f>'[21]Reconciliation'!D19</f>
        <v>-0.6411348100000004</v>
      </c>
      <c r="P36" s="91">
        <f>'[21]Reconciliation'!E19</f>
        <v>65.64614955901129</v>
      </c>
      <c r="Q36" s="91">
        <f>+'[22]Reconciliation'!A19</f>
        <v>110.28697226826873</v>
      </c>
      <c r="R36" s="91">
        <f>+'[22]Reconciliation'!B19</f>
        <v>-107.90362769454529</v>
      </c>
      <c r="S36" s="91">
        <f>+'[22]Reconciliation'!C19</f>
        <v>2.3833445737234342</v>
      </c>
      <c r="T36" s="91">
        <f>+'[22]Reconciliation'!D19</f>
        <v>1.3280614399999995</v>
      </c>
      <c r="U36" s="91">
        <f>+'[22]Reconciliation'!E19</f>
        <v>3.7114060137234337</v>
      </c>
    </row>
    <row r="37" spans="1:21" ht="12.75">
      <c r="A37" s="39" t="s">
        <v>151</v>
      </c>
      <c r="B37" s="91">
        <f>'[17]Reconciliation'!A7</f>
        <v>46.828922420000026</v>
      </c>
      <c r="C37" s="91">
        <f>'[17]Reconciliation'!B7</f>
        <v>9.128879979245099</v>
      </c>
      <c r="D37" s="91">
        <f>'[17]Reconciliation'!C7</f>
        <v>55.957802399245125</v>
      </c>
      <c r="E37" s="91">
        <f>'[17]Reconciliation'!D7</f>
        <v>0.5315991200000001</v>
      </c>
      <c r="F37" s="91">
        <f>'[17]Reconciliation'!E7</f>
        <v>56.48940151924513</v>
      </c>
      <c r="G37" s="91">
        <f>'[16]Reconciliation'!A20</f>
        <v>53.48577503000017</v>
      </c>
      <c r="H37" s="91">
        <f>'[16]Reconciliation'!B20</f>
        <v>1.4124539138243435</v>
      </c>
      <c r="I37" s="91">
        <f>'[16]Reconciliation'!C20</f>
        <v>54.89822894382451</v>
      </c>
      <c r="J37" s="91">
        <f>'[16]Reconciliation'!D20</f>
        <v>-2.13369404</v>
      </c>
      <c r="K37" s="91">
        <f>'[16]Reconciliation'!E20</f>
        <v>52.76453490382451</v>
      </c>
      <c r="L37" s="91">
        <f>'[21]Reconciliation'!A20</f>
        <v>36.17372196999981</v>
      </c>
      <c r="M37" s="91">
        <f>'[21]Reconciliation'!B20</f>
        <v>0.8402814067724691</v>
      </c>
      <c r="N37" s="91">
        <f>'[21]Reconciliation'!C20</f>
        <v>37.01400337677228</v>
      </c>
      <c r="O37" s="91">
        <f>'[21]Reconciliation'!D20</f>
        <v>-1.6684328300000004</v>
      </c>
      <c r="P37" s="91">
        <f>'[21]Reconciliation'!E20</f>
        <v>35.34557054677228</v>
      </c>
      <c r="Q37" s="91">
        <f>+'[22]Reconciliation'!A20</f>
        <v>76.41891807191357</v>
      </c>
      <c r="R37" s="91">
        <f>+'[22]Reconciliation'!B20</f>
        <v>-6.560775810312251</v>
      </c>
      <c r="S37" s="91">
        <f>+'[22]Reconciliation'!C20</f>
        <v>69.85814226160132</v>
      </c>
      <c r="T37" s="91">
        <f>+'[22]Reconciliation'!D20</f>
        <v>0.68936039</v>
      </c>
      <c r="U37" s="91">
        <f>+'[22]Reconciliation'!E20</f>
        <v>70.54750265160132</v>
      </c>
    </row>
    <row r="38" spans="1:21" ht="13.5" thickBot="1">
      <c r="A38" s="39" t="s">
        <v>127</v>
      </c>
      <c r="B38" s="91">
        <f>'[17]Reconciliation'!A11</f>
        <v>1.122205039999998</v>
      </c>
      <c r="C38" s="91">
        <f>'[17]Reconciliation'!B11</f>
        <v>0</v>
      </c>
      <c r="D38" s="91">
        <f>'[17]Reconciliation'!C11</f>
        <v>1.122205039999998</v>
      </c>
      <c r="E38" s="91">
        <f>'[17]Reconciliation'!D11</f>
        <v>0</v>
      </c>
      <c r="F38" s="91">
        <f>'[17]Reconciliation'!E11</f>
        <v>1.122205039999998</v>
      </c>
      <c r="G38" s="91">
        <f>'[16]Reconciliation'!A24</f>
        <v>2.3086598700000267</v>
      </c>
      <c r="H38" s="91">
        <f>'[16]Reconciliation'!B24</f>
        <v>0</v>
      </c>
      <c r="I38" s="91">
        <f>'[16]Reconciliation'!C24</f>
        <v>2.3086598700000267</v>
      </c>
      <c r="J38" s="91">
        <f>'[16]Reconciliation'!D24</f>
        <v>0</v>
      </c>
      <c r="K38" s="91">
        <f>'[16]Reconciliation'!E24</f>
        <v>2.3086598700000267</v>
      </c>
      <c r="L38" s="91">
        <f>'[21]Reconciliation'!A24</f>
        <v>0.11782290000001615</v>
      </c>
      <c r="M38" s="91">
        <f>'[21]Reconciliation'!B24</f>
        <v>0</v>
      </c>
      <c r="N38" s="91">
        <f>'[21]Reconciliation'!C24</f>
        <v>0.11782290000001615</v>
      </c>
      <c r="O38" s="91">
        <f>'[21]Reconciliation'!D24</f>
        <v>0</v>
      </c>
      <c r="P38" s="91">
        <f>'[21]Reconciliation'!E24</f>
        <v>0.11782290000001615</v>
      </c>
      <c r="Q38" s="91">
        <f>+'[22]Reconciliation'!A24</f>
        <v>-8.443570910000112</v>
      </c>
      <c r="R38" s="91">
        <f>+'[22]Reconciliation'!B24</f>
        <v>0</v>
      </c>
      <c r="S38" s="91">
        <f>+'[22]Reconciliation'!C24</f>
        <v>-8.443570910000112</v>
      </c>
      <c r="T38" s="91">
        <f>+'[22]Reconciliation'!D24</f>
        <v>-0.0005067899999999999</v>
      </c>
      <c r="U38" s="91">
        <f>+'[22]Reconciliation'!E24</f>
        <v>-8.444077700000111</v>
      </c>
    </row>
    <row r="39" spans="1:21" ht="6" customHeight="1" thickTop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5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Y40" s="20"/>
    </row>
    <row r="41" spans="1:21" ht="13.5">
      <c r="A41" s="17">
        <v>2006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18"/>
      <c r="S41" s="18"/>
      <c r="T41" s="18"/>
      <c r="U41" s="18"/>
    </row>
    <row r="42" spans="1:21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2.75">
      <c r="A43" s="47" t="s">
        <v>273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2"/>
      <c r="R43" s="42"/>
      <c r="S43" s="42"/>
      <c r="T43" s="42"/>
      <c r="U43" s="42"/>
    </row>
    <row r="44" spans="1:21" ht="13.5" thickBot="1">
      <c r="A44" s="37"/>
      <c r="B44" s="57" t="s">
        <v>240</v>
      </c>
      <c r="C44" s="78"/>
      <c r="D44" s="78"/>
      <c r="E44" s="78"/>
      <c r="F44" s="78"/>
      <c r="G44" s="57" t="s">
        <v>237</v>
      </c>
      <c r="H44" s="78"/>
      <c r="I44" s="78"/>
      <c r="J44" s="78"/>
      <c r="K44" s="78"/>
      <c r="L44" s="57" t="s">
        <v>235</v>
      </c>
      <c r="M44" s="78"/>
      <c r="N44" s="78"/>
      <c r="O44" s="78"/>
      <c r="P44" s="78"/>
      <c r="Q44" s="57" t="s">
        <v>169</v>
      </c>
      <c r="R44" s="44"/>
      <c r="S44" s="44"/>
      <c r="T44" s="44"/>
      <c r="U44" s="44"/>
    </row>
    <row r="45" spans="1:21" ht="46.5" thickBot="1" thickTop="1">
      <c r="A45" s="45"/>
      <c r="B45" s="65" t="s">
        <v>107</v>
      </c>
      <c r="C45" s="65" t="s">
        <v>156</v>
      </c>
      <c r="D45" s="65" t="s">
        <v>311</v>
      </c>
      <c r="E45" s="65" t="s">
        <v>35</v>
      </c>
      <c r="F45" s="65" t="s">
        <v>312</v>
      </c>
      <c r="G45" s="65" t="s">
        <v>107</v>
      </c>
      <c r="H45" s="65" t="s">
        <v>156</v>
      </c>
      <c r="I45" s="65" t="s">
        <v>311</v>
      </c>
      <c r="J45" s="65" t="s">
        <v>35</v>
      </c>
      <c r="K45" s="65" t="s">
        <v>312</v>
      </c>
      <c r="L45" s="65" t="s">
        <v>107</v>
      </c>
      <c r="M45" s="65" t="s">
        <v>156</v>
      </c>
      <c r="N45" s="65" t="s">
        <v>311</v>
      </c>
      <c r="O45" s="65" t="s">
        <v>35</v>
      </c>
      <c r="P45" s="65" t="s">
        <v>312</v>
      </c>
      <c r="Q45" s="65" t="s">
        <v>107</v>
      </c>
      <c r="R45" s="65" t="s">
        <v>156</v>
      </c>
      <c r="S45" s="65" t="s">
        <v>311</v>
      </c>
      <c r="T45" s="65" t="s">
        <v>35</v>
      </c>
      <c r="U45" s="65" t="s">
        <v>312</v>
      </c>
    </row>
    <row r="46" spans="1:21" ht="13.5" thickTop="1">
      <c r="A46" s="59" t="s">
        <v>107</v>
      </c>
      <c r="B46" s="95">
        <v>158.59762947000013</v>
      </c>
      <c r="C46" s="95">
        <v>-14.299269640000029</v>
      </c>
      <c r="D46" s="95">
        <v>144.2983598300001</v>
      </c>
      <c r="E46" s="95">
        <v>-2.3477621299999885</v>
      </c>
      <c r="F46" s="95">
        <v>141.95059770000012</v>
      </c>
      <c r="G46" s="95">
        <v>318.27243881000084</v>
      </c>
      <c r="H46" s="95">
        <v>-186.1454083283753</v>
      </c>
      <c r="I46" s="95">
        <v>132.12703048162552</v>
      </c>
      <c r="J46" s="95">
        <v>-8.301326716279698</v>
      </c>
      <c r="K46" s="95">
        <v>123.82570376534582</v>
      </c>
      <c r="L46" s="95">
        <v>458.0610524299992</v>
      </c>
      <c r="M46" s="95">
        <v>73.26653794837507</v>
      </c>
      <c r="N46" s="95">
        <v>531.3275903783743</v>
      </c>
      <c r="O46" s="95">
        <v>-270.29091115372023</v>
      </c>
      <c r="P46" s="95">
        <v>261.0366792246541</v>
      </c>
      <c r="Q46" s="95">
        <v>31.85921730999842</v>
      </c>
      <c r="R46" s="95">
        <v>130.7740281400439</v>
      </c>
      <c r="S46" s="95">
        <v>162.63324545004232</v>
      </c>
      <c r="T46" s="95">
        <v>-4.7859965200001024</v>
      </c>
      <c r="U46" s="95">
        <v>157.8472489300422</v>
      </c>
    </row>
    <row r="47" spans="1:21" ht="12.75">
      <c r="A47" s="39" t="s">
        <v>131</v>
      </c>
      <c r="B47" s="91">
        <v>-4.384779089999999</v>
      </c>
      <c r="C47" s="91">
        <v>0</v>
      </c>
      <c r="D47" s="91">
        <v>-4.384779089999999</v>
      </c>
      <c r="E47" s="91">
        <v>0</v>
      </c>
      <c r="F47" s="91">
        <v>-4.384779089999999</v>
      </c>
      <c r="G47" s="91">
        <v>6.445098369999997</v>
      </c>
      <c r="H47" s="91">
        <v>0</v>
      </c>
      <c r="I47" s="91">
        <v>6.445098369999997</v>
      </c>
      <c r="J47" s="91">
        <v>0</v>
      </c>
      <c r="K47" s="91">
        <v>6.445098369999997</v>
      </c>
      <c r="L47" s="91">
        <v>33.71665194000009</v>
      </c>
      <c r="M47" s="91">
        <v>0</v>
      </c>
      <c r="N47" s="91">
        <v>33.71665194000009</v>
      </c>
      <c r="O47" s="91">
        <v>0</v>
      </c>
      <c r="P47" s="91">
        <v>33.71665194000009</v>
      </c>
      <c r="Q47" s="91">
        <v>27.371599049999926</v>
      </c>
      <c r="R47" s="91">
        <v>0</v>
      </c>
      <c r="S47" s="91">
        <v>27.371599049999926</v>
      </c>
      <c r="T47" s="91">
        <v>-0.00813649617</v>
      </c>
      <c r="U47" s="91">
        <v>27.363462553829926</v>
      </c>
    </row>
    <row r="48" spans="1:21" ht="12.75">
      <c r="A48" s="39" t="s">
        <v>132</v>
      </c>
      <c r="B48" s="91">
        <v>85.96581669000054</v>
      </c>
      <c r="C48" s="91">
        <v>-21.41951942042016</v>
      </c>
      <c r="D48" s="91">
        <v>64.54629726958038</v>
      </c>
      <c r="E48" s="91">
        <v>-2.2577780300000008</v>
      </c>
      <c r="F48" s="91">
        <v>62.28851923958038</v>
      </c>
      <c r="G48" s="91">
        <v>258.95625736999887</v>
      </c>
      <c r="H48" s="91">
        <v>-187.80550100496924</v>
      </c>
      <c r="I48" s="91">
        <v>71.15075636502962</v>
      </c>
      <c r="J48" s="91">
        <v>-8.431775816279723</v>
      </c>
      <c r="K48" s="91">
        <v>62.7189805487499</v>
      </c>
      <c r="L48" s="91">
        <v>83.60087119999912</v>
      </c>
      <c r="M48" s="91">
        <v>79.42726295391952</v>
      </c>
      <c r="N48" s="91">
        <v>163.02813415391864</v>
      </c>
      <c r="O48" s="91">
        <v>-20.730415</v>
      </c>
      <c r="P48" s="91">
        <v>142.29771915391865</v>
      </c>
      <c r="Q48" s="91">
        <v>-61.278873689997205</v>
      </c>
      <c r="R48" s="91">
        <v>138.3839217024148</v>
      </c>
      <c r="S48" s="91">
        <v>77.1050480124176</v>
      </c>
      <c r="T48" s="91">
        <v>13.033075232449722</v>
      </c>
      <c r="U48" s="91">
        <v>90.13812324486732</v>
      </c>
    </row>
    <row r="49" spans="1:21" ht="12.75">
      <c r="A49" s="39" t="s">
        <v>151</v>
      </c>
      <c r="B49" s="91">
        <v>75.25739467000005</v>
      </c>
      <c r="C49" s="91">
        <v>7.120242496020651</v>
      </c>
      <c r="D49" s="91">
        <v>82.3776371660207</v>
      </c>
      <c r="E49" s="91">
        <v>-0.05254571000000001</v>
      </c>
      <c r="F49" s="91">
        <v>82.3250914560207</v>
      </c>
      <c r="G49" s="91">
        <v>52.40906249999982</v>
      </c>
      <c r="H49" s="91">
        <v>1.6600996526980865</v>
      </c>
      <c r="I49" s="91">
        <v>54.069162152697906</v>
      </c>
      <c r="J49" s="91">
        <v>0.14130471000000003</v>
      </c>
      <c r="K49" s="91">
        <v>54.210466862697906</v>
      </c>
      <c r="L49" s="91">
        <v>342.55973586000016</v>
      </c>
      <c r="M49" s="91">
        <v>-6.160426148718727</v>
      </c>
      <c r="N49" s="91">
        <v>336.39930971128143</v>
      </c>
      <c r="O49" s="91">
        <v>-254.5786205</v>
      </c>
      <c r="P49" s="91">
        <v>81.82068921128143</v>
      </c>
      <c r="Q49" s="91">
        <v>76.41601691000018</v>
      </c>
      <c r="R49" s="91">
        <v>-7.6095621301723355</v>
      </c>
      <c r="S49" s="91">
        <v>68.80645477982785</v>
      </c>
      <c r="T49" s="91">
        <v>-21.286984909999997</v>
      </c>
      <c r="U49" s="91">
        <v>47.519469869827844</v>
      </c>
    </row>
    <row r="50" spans="1:21" ht="13.5" thickBot="1">
      <c r="A50" s="39" t="s">
        <v>127</v>
      </c>
      <c r="B50" s="91">
        <v>1.7730478699999916</v>
      </c>
      <c r="C50" s="91">
        <v>0</v>
      </c>
      <c r="D50" s="91">
        <v>1.7730478699999916</v>
      </c>
      <c r="E50" s="91">
        <v>0.03743838999999989</v>
      </c>
      <c r="F50" s="91">
        <v>1.8104862599999916</v>
      </c>
      <c r="G50" s="91">
        <v>0.4630212999999992</v>
      </c>
      <c r="H50" s="91">
        <v>0</v>
      </c>
      <c r="I50" s="91">
        <v>0.4630212999999992</v>
      </c>
      <c r="J50" s="91">
        <v>0.010855610000001797</v>
      </c>
      <c r="K50" s="91">
        <v>0.473876910000001</v>
      </c>
      <c r="L50" s="91">
        <v>-1.816883219999956</v>
      </c>
      <c r="M50" s="91">
        <v>0</v>
      </c>
      <c r="N50" s="91">
        <v>-1.816883219999956</v>
      </c>
      <c r="O50" s="91">
        <v>5.018124346279729</v>
      </c>
      <c r="P50" s="91">
        <v>3.201241126279773</v>
      </c>
      <c r="Q50" s="91">
        <f>'[8]Reconciliation_ing'!A18</f>
        <v>-10.65014788000002</v>
      </c>
      <c r="R50" s="91">
        <f>'[8]Reconciliation_ing'!B18</f>
        <v>0</v>
      </c>
      <c r="S50" s="91">
        <f>'[8]Reconciliation_ing'!C18</f>
        <v>-10.65014788000002</v>
      </c>
      <c r="T50" s="91">
        <f>'[8]Reconciliation_ing'!D18</f>
        <v>3.476049653720291</v>
      </c>
      <c r="U50" s="91">
        <f>'[8]Reconciliation_ing'!E18</f>
        <v>-7.174098226279729</v>
      </c>
    </row>
    <row r="51" spans="1:21" ht="6" customHeight="1" thickTop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4" spans="1:16" ht="13.5">
      <c r="A54" s="17">
        <v>2005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6" spans="1:21" ht="12.75">
      <c r="A56" s="47" t="s">
        <v>273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2"/>
      <c r="R56" s="42"/>
      <c r="S56" s="42"/>
      <c r="T56" s="42"/>
      <c r="U56" s="42"/>
    </row>
    <row r="57" spans="1:21" ht="13.5" thickBot="1">
      <c r="A57" s="37"/>
      <c r="B57" s="57" t="s">
        <v>240</v>
      </c>
      <c r="C57" s="78"/>
      <c r="D57" s="78"/>
      <c r="E57" s="78"/>
      <c r="F57" s="78"/>
      <c r="G57" s="57" t="s">
        <v>237</v>
      </c>
      <c r="H57" s="78"/>
      <c r="I57" s="78"/>
      <c r="J57" s="78"/>
      <c r="K57" s="78"/>
      <c r="L57" s="57" t="s">
        <v>235</v>
      </c>
      <c r="M57" s="78"/>
      <c r="N57" s="78"/>
      <c r="O57" s="78"/>
      <c r="P57" s="78"/>
      <c r="Q57" s="57" t="s">
        <v>169</v>
      </c>
      <c r="R57" s="44"/>
      <c r="S57" s="44"/>
      <c r="T57" s="44"/>
      <c r="U57" s="44"/>
    </row>
    <row r="58" spans="1:21" ht="46.5" thickBot="1" thickTop="1">
      <c r="A58" s="45"/>
      <c r="B58" s="65" t="s">
        <v>107</v>
      </c>
      <c r="C58" s="65" t="s">
        <v>156</v>
      </c>
      <c r="D58" s="65" t="s">
        <v>311</v>
      </c>
      <c r="E58" s="65" t="s">
        <v>35</v>
      </c>
      <c r="F58" s="65" t="s">
        <v>312</v>
      </c>
      <c r="G58" s="65" t="s">
        <v>107</v>
      </c>
      <c r="H58" s="65" t="s">
        <v>156</v>
      </c>
      <c r="I58" s="65" t="s">
        <v>311</v>
      </c>
      <c r="J58" s="65" t="s">
        <v>35</v>
      </c>
      <c r="K58" s="65" t="s">
        <v>312</v>
      </c>
      <c r="L58" s="65" t="s">
        <v>107</v>
      </c>
      <c r="M58" s="65" t="s">
        <v>156</v>
      </c>
      <c r="N58" s="65" t="s">
        <v>311</v>
      </c>
      <c r="O58" s="65" t="s">
        <v>35</v>
      </c>
      <c r="P58" s="65" t="s">
        <v>312</v>
      </c>
      <c r="Q58" s="65" t="s">
        <v>107</v>
      </c>
      <c r="R58" s="65" t="s">
        <v>156</v>
      </c>
      <c r="S58" s="65" t="s">
        <v>311</v>
      </c>
      <c r="T58" s="65" t="s">
        <v>35</v>
      </c>
      <c r="U58" s="65" t="s">
        <v>312</v>
      </c>
    </row>
    <row r="59" spans="1:21" ht="13.5" thickTop="1">
      <c r="A59" s="59" t="s">
        <v>107</v>
      </c>
      <c r="B59" s="53" t="s">
        <v>243</v>
      </c>
      <c r="C59" s="53" t="s">
        <v>243</v>
      </c>
      <c r="D59" s="53" t="s">
        <v>243</v>
      </c>
      <c r="E59" s="53" t="s">
        <v>243</v>
      </c>
      <c r="F59" s="53" t="s">
        <v>243</v>
      </c>
      <c r="G59" s="53" t="s">
        <v>243</v>
      </c>
      <c r="H59" s="53" t="s">
        <v>243</v>
      </c>
      <c r="I59" s="53" t="s">
        <v>243</v>
      </c>
      <c r="J59" s="53" t="s">
        <v>243</v>
      </c>
      <c r="K59" s="53" t="s">
        <v>243</v>
      </c>
      <c r="L59" s="53">
        <v>331.9029548200001</v>
      </c>
      <c r="M59" s="53">
        <v>-168.82129066934561</v>
      </c>
      <c r="N59" s="53">
        <v>163.0816641506545</v>
      </c>
      <c r="O59" s="53">
        <v>1.2692759473763873</v>
      </c>
      <c r="P59" s="53">
        <v>164.3509400980309</v>
      </c>
      <c r="Q59" s="53">
        <v>19.385228109999648</v>
      </c>
      <c r="R59" s="53">
        <v>64.27506425969186</v>
      </c>
      <c r="S59" s="53">
        <v>83.6602923696915</v>
      </c>
      <c r="T59" s="53">
        <v>32.968783712623434</v>
      </c>
      <c r="U59" s="53">
        <v>116.62907608231494</v>
      </c>
    </row>
    <row r="60" spans="1:21" ht="12.75">
      <c r="A60" s="39" t="s">
        <v>131</v>
      </c>
      <c r="B60" s="84" t="s">
        <v>243</v>
      </c>
      <c r="C60" s="84" t="s">
        <v>243</v>
      </c>
      <c r="D60" s="84" t="s">
        <v>243</v>
      </c>
      <c r="E60" s="84" t="s">
        <v>243</v>
      </c>
      <c r="F60" s="84" t="s">
        <v>243</v>
      </c>
      <c r="G60" s="84" t="s">
        <v>243</v>
      </c>
      <c r="H60" s="84" t="s">
        <v>243</v>
      </c>
      <c r="I60" s="84" t="s">
        <v>243</v>
      </c>
      <c r="J60" s="84" t="s">
        <v>243</v>
      </c>
      <c r="K60" s="84" t="s">
        <v>243</v>
      </c>
      <c r="L60" s="52">
        <v>26.64400454999999</v>
      </c>
      <c r="M60" s="52">
        <v>0</v>
      </c>
      <c r="N60" s="52">
        <v>26.64400454999999</v>
      </c>
      <c r="O60" s="52">
        <v>0</v>
      </c>
      <c r="P60" s="52">
        <v>26.64400454999999</v>
      </c>
      <c r="Q60" s="52">
        <v>-18.829316979999998</v>
      </c>
      <c r="R60" s="52">
        <v>0</v>
      </c>
      <c r="S60" s="52">
        <v>-18.829316979999998</v>
      </c>
      <c r="T60" s="52">
        <v>0</v>
      </c>
      <c r="U60" s="52">
        <v>-18.829316979999998</v>
      </c>
    </row>
    <row r="61" spans="1:21" ht="12.75">
      <c r="A61" s="39" t="s">
        <v>132</v>
      </c>
      <c r="B61" s="84" t="s">
        <v>243</v>
      </c>
      <c r="C61" s="84" t="s">
        <v>243</v>
      </c>
      <c r="D61" s="84" t="s">
        <v>243</v>
      </c>
      <c r="E61" s="84" t="s">
        <v>243</v>
      </c>
      <c r="F61" s="84" t="s">
        <v>243</v>
      </c>
      <c r="G61" s="84" t="s">
        <v>243</v>
      </c>
      <c r="H61" s="84" t="s">
        <v>243</v>
      </c>
      <c r="I61" s="84" t="s">
        <v>243</v>
      </c>
      <c r="J61" s="84" t="s">
        <v>243</v>
      </c>
      <c r="K61" s="84" t="s">
        <v>243</v>
      </c>
      <c r="L61" s="52">
        <v>247.28492485000004</v>
      </c>
      <c r="M61" s="52">
        <v>-162.09748996693042</v>
      </c>
      <c r="N61" s="52">
        <v>85.18743488306961</v>
      </c>
      <c r="O61" s="52">
        <v>1.0619999999999998</v>
      </c>
      <c r="P61" s="52">
        <v>86.24943488306961</v>
      </c>
      <c r="Q61" s="52">
        <v>-31.392558370001424</v>
      </c>
      <c r="R61" s="52">
        <v>76.4146953640341</v>
      </c>
      <c r="S61" s="52">
        <v>45.02213699403268</v>
      </c>
      <c r="T61" s="52">
        <v>32.743323249999996</v>
      </c>
      <c r="U61" s="52">
        <v>77.76546024403268</v>
      </c>
    </row>
    <row r="62" spans="1:21" ht="12.75">
      <c r="A62" s="39" t="s">
        <v>151</v>
      </c>
      <c r="B62" s="84" t="s">
        <v>243</v>
      </c>
      <c r="C62" s="84" t="s">
        <v>243</v>
      </c>
      <c r="D62" s="84" t="s">
        <v>243</v>
      </c>
      <c r="E62" s="84" t="s">
        <v>243</v>
      </c>
      <c r="F62" s="84" t="s">
        <v>243</v>
      </c>
      <c r="G62" s="84" t="s">
        <v>243</v>
      </c>
      <c r="H62" s="84" t="s">
        <v>243</v>
      </c>
      <c r="I62" s="84" t="s">
        <v>243</v>
      </c>
      <c r="J62" s="84" t="s">
        <v>243</v>
      </c>
      <c r="K62" s="84" t="s">
        <v>243</v>
      </c>
      <c r="L62" s="52">
        <v>61.21728642999997</v>
      </c>
      <c r="M62" s="52">
        <v>-6.711874692415226</v>
      </c>
      <c r="N62" s="52">
        <v>54.505411737584744</v>
      </c>
      <c r="O62" s="52">
        <v>0.225</v>
      </c>
      <c r="P62" s="52">
        <v>54.730411737584745</v>
      </c>
      <c r="Q62" s="52">
        <v>55.828937000000174</v>
      </c>
      <c r="R62" s="52">
        <v>-12.142231104341887</v>
      </c>
      <c r="S62" s="52">
        <v>43.686705895658285</v>
      </c>
      <c r="T62" s="52">
        <v>0.40795309999999996</v>
      </c>
      <c r="U62" s="52">
        <v>44.094658995658286</v>
      </c>
    </row>
    <row r="63" spans="1:21" ht="13.5" thickBot="1">
      <c r="A63" s="39" t="s">
        <v>127</v>
      </c>
      <c r="B63" s="84" t="s">
        <v>243</v>
      </c>
      <c r="C63" s="84" t="s">
        <v>243</v>
      </c>
      <c r="D63" s="84" t="s">
        <v>243</v>
      </c>
      <c r="E63" s="84" t="s">
        <v>243</v>
      </c>
      <c r="F63" s="84" t="s">
        <v>243</v>
      </c>
      <c r="G63" s="84" t="s">
        <v>243</v>
      </c>
      <c r="H63" s="84" t="s">
        <v>243</v>
      </c>
      <c r="I63" s="84" t="s">
        <v>243</v>
      </c>
      <c r="J63" s="84" t="s">
        <v>243</v>
      </c>
      <c r="K63" s="84" t="s">
        <v>243</v>
      </c>
      <c r="L63" s="52">
        <v>-3.244301320000002</v>
      </c>
      <c r="M63" s="52">
        <v>0</v>
      </c>
      <c r="N63" s="52">
        <v>-3.244301320000002</v>
      </c>
      <c r="O63" s="52">
        <v>0</v>
      </c>
      <c r="P63" s="52">
        <v>-3.244301320000002</v>
      </c>
      <c r="Q63" s="52">
        <v>13.777161189999788</v>
      </c>
      <c r="R63" s="52">
        <v>0</v>
      </c>
      <c r="S63" s="52">
        <v>13.777161189999788</v>
      </c>
      <c r="T63" s="160">
        <v>-0.18234101999999736</v>
      </c>
      <c r="U63" s="52">
        <v>13.59482016999979</v>
      </c>
    </row>
    <row r="64" spans="1:21" ht="6" customHeight="1" thickTop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7" spans="1:16" ht="12.75">
      <c r="A67" s="7" t="s">
        <v>189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2.75">
      <c r="A69" s="105">
        <v>2008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21" ht="12.75">
      <c r="A70" s="47" t="s">
        <v>273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1:21" ht="13.5" thickBot="1">
      <c r="A71" s="37"/>
      <c r="B71" s="57" t="s">
        <v>240</v>
      </c>
      <c r="C71" s="78"/>
      <c r="D71" s="78"/>
      <c r="E71" s="78"/>
      <c r="F71" s="78"/>
      <c r="G71" s="57" t="s">
        <v>237</v>
      </c>
      <c r="H71" s="78"/>
      <c r="I71" s="78"/>
      <c r="J71" s="78"/>
      <c r="K71" s="78"/>
      <c r="L71" s="57" t="s">
        <v>235</v>
      </c>
      <c r="M71" s="78"/>
      <c r="N71" s="78"/>
      <c r="O71" s="78"/>
      <c r="P71" s="78"/>
      <c r="Q71" s="57" t="s">
        <v>169</v>
      </c>
      <c r="R71" s="78"/>
      <c r="S71" s="78"/>
      <c r="T71" s="78"/>
      <c r="U71" s="78"/>
    </row>
    <row r="72" spans="1:21" ht="35.25" thickBot="1" thickTop="1">
      <c r="A72" s="45"/>
      <c r="B72" s="65" t="s">
        <v>120</v>
      </c>
      <c r="C72" s="65" t="s">
        <v>156</v>
      </c>
      <c r="D72" s="65" t="s">
        <v>34</v>
      </c>
      <c r="E72" s="65" t="s">
        <v>35</v>
      </c>
      <c r="F72" s="65" t="s">
        <v>168</v>
      </c>
      <c r="G72" s="65" t="s">
        <v>120</v>
      </c>
      <c r="H72" s="65" t="s">
        <v>156</v>
      </c>
      <c r="I72" s="65" t="s">
        <v>34</v>
      </c>
      <c r="J72" s="65" t="s">
        <v>35</v>
      </c>
      <c r="K72" s="65" t="s">
        <v>168</v>
      </c>
      <c r="L72" s="65" t="s">
        <v>120</v>
      </c>
      <c r="M72" s="65" t="s">
        <v>156</v>
      </c>
      <c r="N72" s="65" t="s">
        <v>34</v>
      </c>
      <c r="O72" s="65" t="s">
        <v>35</v>
      </c>
      <c r="P72" s="65" t="s">
        <v>168</v>
      </c>
      <c r="Q72" s="65" t="s">
        <v>120</v>
      </c>
      <c r="R72" s="65" t="s">
        <v>156</v>
      </c>
      <c r="S72" s="65" t="s">
        <v>34</v>
      </c>
      <c r="T72" s="65" t="s">
        <v>35</v>
      </c>
      <c r="U72" s="65" t="s">
        <v>168</v>
      </c>
    </row>
    <row r="73" spans="1:21" ht="13.5" thickTop="1">
      <c r="A73" s="59" t="s">
        <v>120</v>
      </c>
      <c r="B73" s="95">
        <f>'[17]Reconciliation'!G31</f>
        <v>315.73693631999987</v>
      </c>
      <c r="C73" s="95">
        <f>'[17]Reconciliation'!H31</f>
        <v>-82.59295252000001</v>
      </c>
      <c r="D73" s="95">
        <f>'[17]Reconciliation'!I31</f>
        <v>233.14398379999986</v>
      </c>
      <c r="E73" s="95">
        <f>'[17]Reconciliation'!J31</f>
        <v>0.37249198999999994</v>
      </c>
      <c r="F73" s="95">
        <f>'[17]Reconciliation'!K31</f>
        <v>233.51647578999984</v>
      </c>
      <c r="G73" s="95">
        <f>'[16]Reconciliation'!A31</f>
        <v>531.3687908500026</v>
      </c>
      <c r="H73" s="95">
        <f>'[16]Reconciliation'!B31</f>
        <v>-320.47720434</v>
      </c>
      <c r="I73" s="95">
        <f>'[16]Reconciliation'!C31</f>
        <v>210.89158651000258</v>
      </c>
      <c r="J73" s="95">
        <f>'[16]Reconciliation'!D31</f>
        <v>4.999466540000002</v>
      </c>
      <c r="K73" s="95">
        <f>'[16]Reconciliation'!E31</f>
        <v>215.8910530500026</v>
      </c>
      <c r="L73" s="95">
        <f>'[21]Reconciliation'!A31</f>
        <v>96.10293286989804</v>
      </c>
      <c r="M73" s="95">
        <f>'[21]Reconciliation'!B31</f>
        <v>184.07712428999997</v>
      </c>
      <c r="N73" s="95">
        <f>'[21]Reconciliation'!C31</f>
        <v>280.180057159898</v>
      </c>
      <c r="O73" s="95">
        <f>'[21]Reconciliation'!D31</f>
        <v>1.4078951299999982</v>
      </c>
      <c r="P73" s="95">
        <f>'[21]Reconciliation'!E31</f>
        <v>281.587952289898</v>
      </c>
      <c r="Q73" s="95">
        <f>+'[22]Reconciliation'!A31</f>
        <v>-556.9581085298977</v>
      </c>
      <c r="R73" s="95">
        <f>+'[22]Reconciliation'!B31</f>
        <v>798.54977543</v>
      </c>
      <c r="S73" s="95">
        <f>+'[22]Reconciliation'!C31</f>
        <v>241.59166690010227</v>
      </c>
      <c r="T73" s="95">
        <f>+'[22]Reconciliation'!D31</f>
        <v>1.9633483299999988</v>
      </c>
      <c r="U73" s="95">
        <f>+'[22]Reconciliation'!E31</f>
        <v>243.55501523010227</v>
      </c>
    </row>
    <row r="74" spans="1:21" ht="12.75">
      <c r="A74" s="39" t="s">
        <v>131</v>
      </c>
      <c r="B74" s="91">
        <f>'[17]Reconciliation'!G32</f>
        <v>54.32866982000001</v>
      </c>
      <c r="C74" s="91">
        <f>'[17]Reconciliation'!H32</f>
        <v>0</v>
      </c>
      <c r="D74" s="91">
        <f>'[17]Reconciliation'!I32</f>
        <v>54.32866982000001</v>
      </c>
      <c r="E74" s="91">
        <f>'[17]Reconciliation'!J32</f>
        <v>0.0012455899999999928</v>
      </c>
      <c r="F74" s="91">
        <f>'[17]Reconciliation'!K32</f>
        <v>54.32991541000001</v>
      </c>
      <c r="G74" s="91">
        <f>'[16]Reconciliation'!A32</f>
        <v>60.68689503000032</v>
      </c>
      <c r="H74" s="91">
        <f>'[16]Reconciliation'!B32</f>
        <v>0</v>
      </c>
      <c r="I74" s="91">
        <f>'[16]Reconciliation'!C32</f>
        <v>60.68689503000032</v>
      </c>
      <c r="J74" s="91">
        <f>'[16]Reconciliation'!D32</f>
        <v>9.28291458</v>
      </c>
      <c r="K74" s="91">
        <f>'[16]Reconciliation'!E32</f>
        <v>69.96980961000033</v>
      </c>
      <c r="L74" s="91">
        <f>'[21]Reconciliation'!A32</f>
        <v>50.9768391499997</v>
      </c>
      <c r="M74" s="91">
        <f>'[21]Reconciliation'!B32</f>
        <v>0</v>
      </c>
      <c r="N74" s="91">
        <f>'[21]Reconciliation'!C32</f>
        <v>50.9768391499997</v>
      </c>
      <c r="O74" s="91">
        <f>'[21]Reconciliation'!D32</f>
        <v>0.1108158599999988</v>
      </c>
      <c r="P74" s="91">
        <f>'[21]Reconciliation'!E32</f>
        <v>51.08765500999969</v>
      </c>
      <c r="Q74" s="91">
        <f>+'[22]Reconciliation'!A32</f>
        <v>33.20754203000001</v>
      </c>
      <c r="R74" s="91">
        <f>+'[22]Reconciliation'!B32</f>
        <v>0</v>
      </c>
      <c r="S74" s="91">
        <f>+'[22]Reconciliation'!C32</f>
        <v>33.20754203000001</v>
      </c>
      <c r="T74" s="91">
        <f>+'[22]Reconciliation'!D32</f>
        <v>-0.45786511999999857</v>
      </c>
      <c r="U74" s="91">
        <f>+'[22]Reconciliation'!E32</f>
        <v>32.74967691000001</v>
      </c>
    </row>
    <row r="75" spans="1:21" ht="12.75">
      <c r="A75" s="39" t="s">
        <v>132</v>
      </c>
      <c r="B75" s="91">
        <f>'[17]Reconciliation'!G33</f>
        <v>157.1895200699997</v>
      </c>
      <c r="C75" s="91">
        <f>'[17]Reconciliation'!H33</f>
        <v>-83.36758082547178</v>
      </c>
      <c r="D75" s="91">
        <f>'[17]Reconciliation'!I33</f>
        <v>73.82193924452793</v>
      </c>
      <c r="E75" s="91">
        <f>'[17]Reconciliation'!J33</f>
        <v>0.37502304999999997</v>
      </c>
      <c r="F75" s="91">
        <f>'[17]Reconciliation'!K33</f>
        <v>74.19696229452792</v>
      </c>
      <c r="G75" s="91">
        <f>'[16]Reconciliation'!A33</f>
        <v>364.77204829000135</v>
      </c>
      <c r="H75" s="91">
        <f>'[16]Reconciliation'!B33</f>
        <v>-317.8454146600031</v>
      </c>
      <c r="I75" s="91">
        <f>'[16]Reconciliation'!C33</f>
        <v>46.926633629998264</v>
      </c>
      <c r="J75" s="91">
        <f>'[16]Reconciliation'!D33</f>
        <v>-4.245740819999998</v>
      </c>
      <c r="K75" s="91">
        <f>'[16]Reconciliation'!E33</f>
        <v>42.68089280999827</v>
      </c>
      <c r="L75" s="91">
        <f>'[21]Reconciliation'!A33</f>
        <v>-46.52793254010147</v>
      </c>
      <c r="M75" s="91">
        <f>'[21]Reconciliation'!B33</f>
        <v>198.75008583416695</v>
      </c>
      <c r="N75" s="91">
        <f>'[21]Reconciliation'!C33</f>
        <v>152.2221532940655</v>
      </c>
      <c r="O75" s="91">
        <f>'[21]Reconciliation'!D33</f>
        <v>1.5193702199999994</v>
      </c>
      <c r="P75" s="91">
        <f>'[21]Reconciliation'!E33</f>
        <v>153.7415235140655</v>
      </c>
      <c r="Q75" s="91">
        <f>+'[22]Reconciliation'!A33</f>
        <v>-545.8149668098979</v>
      </c>
      <c r="R75" s="91">
        <f>+'[22]Reconciliation'!B33</f>
        <v>812.0198580344365</v>
      </c>
      <c r="S75" s="91">
        <f>+'[22]Reconciliation'!C33</f>
        <v>266.20489122453864</v>
      </c>
      <c r="T75" s="91">
        <f>+'[22]Reconciliation'!D33</f>
        <v>2.898313049999997</v>
      </c>
      <c r="U75" s="91">
        <f>+'[22]Reconciliation'!E33</f>
        <v>269.10320427453865</v>
      </c>
    </row>
    <row r="76" spans="1:21" ht="12.75">
      <c r="A76" s="39" t="s">
        <v>151</v>
      </c>
      <c r="B76" s="91">
        <f>'[17]Reconciliation'!G34</f>
        <v>100.31525150000004</v>
      </c>
      <c r="C76" s="91">
        <f>'[17]Reconciliation'!H34</f>
        <v>0.7746283090903887</v>
      </c>
      <c r="D76" s="91">
        <f>'[17]Reconciliation'!I34</f>
        <v>101.08987980909043</v>
      </c>
      <c r="E76" s="91">
        <f>'[17]Reconciliation'!J34</f>
        <v>-0.00377665</v>
      </c>
      <c r="F76" s="91">
        <f>'[17]Reconciliation'!K34</f>
        <v>101.08610315909043</v>
      </c>
      <c r="G76" s="91">
        <f>'[16]Reconciliation'!A34</f>
        <v>102.65157335999994</v>
      </c>
      <c r="H76" s="91">
        <f>'[16]Reconciliation'!B34</f>
        <v>-2.631789682448371</v>
      </c>
      <c r="I76" s="91">
        <f>'[16]Reconciliation'!C34</f>
        <v>100.01978367755157</v>
      </c>
      <c r="J76" s="91">
        <f>'[16]Reconciliation'!D34</f>
        <v>-0.05867756000000001</v>
      </c>
      <c r="K76" s="91">
        <f>'[16]Reconciliation'!E34</f>
        <v>99.96110611755157</v>
      </c>
      <c r="L76" s="91">
        <f>'[21]Reconciliation'!A34</f>
        <v>92.6589521600001</v>
      </c>
      <c r="M76" s="91">
        <f>'[21]Reconciliation'!B34</f>
        <v>-14.672961546545373</v>
      </c>
      <c r="N76" s="91">
        <f>'[21]Reconciliation'!C34</f>
        <v>77.98599061345473</v>
      </c>
      <c r="O76" s="91">
        <f>'[21]Reconciliation'!D34</f>
        <v>-0.22229094999999993</v>
      </c>
      <c r="P76" s="91">
        <f>'[21]Reconciliation'!E34</f>
        <v>77.76369966345473</v>
      </c>
      <c r="Q76" s="91">
        <f>+'[22]Reconciliation'!A34</f>
        <v>-42.19343720000008</v>
      </c>
      <c r="R76" s="91">
        <f>+'[22]Reconciliation'!B34</f>
        <v>-13.47011272421188</v>
      </c>
      <c r="S76" s="91">
        <f>+'[22]Reconciliation'!C34</f>
        <v>-55.663549924211964</v>
      </c>
      <c r="T76" s="91">
        <f>+'[22]Reconciliation'!D34</f>
        <v>-0.47710905999999964</v>
      </c>
      <c r="U76" s="91">
        <f>+'[22]Reconciliation'!E34</f>
        <v>-56.14065898421196</v>
      </c>
    </row>
    <row r="77" spans="1:21" ht="13.5" customHeight="1" thickBot="1">
      <c r="A77" s="39" t="s">
        <v>127</v>
      </c>
      <c r="B77" s="91">
        <f>'[17]Reconciliation'!G38</f>
        <v>3.9039949300001093</v>
      </c>
      <c r="C77" s="91">
        <f>'[17]Reconciliation'!H38</f>
        <v>0</v>
      </c>
      <c r="D77" s="91">
        <f>'[17]Reconciliation'!I38</f>
        <v>3.9039949300001093</v>
      </c>
      <c r="E77" s="91">
        <f>'[17]Reconciliation'!J38</f>
        <v>0</v>
      </c>
      <c r="F77" s="91">
        <f>'[17]Reconciliation'!K38</f>
        <v>3.9039949300001093</v>
      </c>
      <c r="G77" s="91">
        <f>'[16]Reconciliation'!A38</f>
        <v>3.257974170000074</v>
      </c>
      <c r="H77" s="91">
        <f>'[16]Reconciliation'!B38</f>
        <v>0</v>
      </c>
      <c r="I77" s="91">
        <f>'[16]Reconciliation'!C38</f>
        <v>3.257974170000074</v>
      </c>
      <c r="J77" s="91">
        <f>'[16]Reconciliation'!D38</f>
        <v>0.02097034</v>
      </c>
      <c r="K77" s="91">
        <f>'[16]Reconciliation'!E38</f>
        <v>3.278944510000074</v>
      </c>
      <c r="L77" s="91">
        <f>'[21]Reconciliation'!A38</f>
        <v>-1.0043974000000315</v>
      </c>
      <c r="M77" s="91">
        <f>'[21]Reconciliation'!B38</f>
        <v>0</v>
      </c>
      <c r="N77" s="91">
        <f>'[21]Reconciliation'!C38</f>
        <v>-1.0043974000000315</v>
      </c>
      <c r="O77" s="91">
        <f>'[21]Reconciliation'!D38</f>
        <v>0</v>
      </c>
      <c r="P77" s="91">
        <f>'[21]Reconciliation'!E38</f>
        <v>-1.0043974000000315</v>
      </c>
      <c r="Q77" s="91">
        <f>+'[22]Reconciliation'!A38</f>
        <v>-2.1583465500003802</v>
      </c>
      <c r="R77" s="91">
        <f>+'[22]Reconciliation'!B38</f>
        <v>-0.00030000000000285354</v>
      </c>
      <c r="S77" s="91">
        <f>+'[22]Reconciliation'!C38</f>
        <v>-2.158646550000383</v>
      </c>
      <c r="T77" s="91">
        <f>+'[22]Reconciliation'!D38</f>
        <v>9.46000000000069E-06</v>
      </c>
      <c r="U77" s="91">
        <f>+'[22]Reconciliation'!E38</f>
        <v>-2.1586370900003833</v>
      </c>
    </row>
    <row r="78" spans="1:21" ht="6" customHeight="1" thickTop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16" ht="13.5">
      <c r="A79" s="17">
        <v>2007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1" spans="1:21" ht="12.75">
      <c r="A81" s="47" t="s">
        <v>273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2"/>
      <c r="R81" s="42"/>
      <c r="S81" s="42"/>
      <c r="T81" s="42"/>
      <c r="U81" s="42"/>
    </row>
    <row r="82" spans="1:21" ht="13.5" thickBot="1">
      <c r="A82" s="37"/>
      <c r="B82" s="57" t="s">
        <v>240</v>
      </c>
      <c r="C82" s="78"/>
      <c r="D82" s="78"/>
      <c r="E82" s="78"/>
      <c r="F82" s="78"/>
      <c r="G82" s="57" t="s">
        <v>237</v>
      </c>
      <c r="H82" s="78"/>
      <c r="I82" s="78"/>
      <c r="J82" s="78"/>
      <c r="K82" s="78"/>
      <c r="L82" s="57" t="s">
        <v>235</v>
      </c>
      <c r="M82" s="78"/>
      <c r="N82" s="78"/>
      <c r="O82" s="78"/>
      <c r="P82" s="78"/>
      <c r="Q82" s="57" t="s">
        <v>169</v>
      </c>
      <c r="R82" s="44"/>
      <c r="S82" s="44"/>
      <c r="T82" s="44"/>
      <c r="U82" s="44"/>
    </row>
    <row r="83" spans="1:21" ht="35.25" thickBot="1" thickTop="1">
      <c r="A83" s="45"/>
      <c r="B83" s="65" t="s">
        <v>120</v>
      </c>
      <c r="C83" s="65" t="s">
        <v>156</v>
      </c>
      <c r="D83" s="65" t="s">
        <v>34</v>
      </c>
      <c r="E83" s="65" t="s">
        <v>35</v>
      </c>
      <c r="F83" s="65" t="s">
        <v>168</v>
      </c>
      <c r="G83" s="65" t="s">
        <v>120</v>
      </c>
      <c r="H83" s="65" t="s">
        <v>156</v>
      </c>
      <c r="I83" s="65" t="s">
        <v>34</v>
      </c>
      <c r="J83" s="65" t="s">
        <v>35</v>
      </c>
      <c r="K83" s="65" t="s">
        <v>168</v>
      </c>
      <c r="L83" s="65" t="s">
        <v>120</v>
      </c>
      <c r="M83" s="65" t="s">
        <v>156</v>
      </c>
      <c r="N83" s="65" t="s">
        <v>34</v>
      </c>
      <c r="O83" s="65" t="s">
        <v>35</v>
      </c>
      <c r="P83" s="65" t="s">
        <v>168</v>
      </c>
      <c r="Q83" s="65" t="s">
        <v>120</v>
      </c>
      <c r="R83" s="65" t="s">
        <v>156</v>
      </c>
      <c r="S83" s="65" t="s">
        <v>34</v>
      </c>
      <c r="T83" s="65" t="s">
        <v>35</v>
      </c>
      <c r="U83" s="65" t="s">
        <v>168</v>
      </c>
    </row>
    <row r="84" spans="1:21" ht="13.5" thickTop="1">
      <c r="A84" s="59" t="s">
        <v>120</v>
      </c>
      <c r="B84" s="95">
        <f>'[17]Reconciliation'!A31</f>
        <v>241.56891723999973</v>
      </c>
      <c r="C84" s="95">
        <f>'[17]Reconciliation'!B31</f>
        <v>-13.15759364</v>
      </c>
      <c r="D84" s="95">
        <f>'[17]Reconciliation'!C31</f>
        <v>228.41132359999975</v>
      </c>
      <c r="E84" s="95">
        <f>'[17]Reconciliation'!D31</f>
        <v>-2.3880980999999997</v>
      </c>
      <c r="F84" s="95">
        <f>'[17]Reconciliation'!E31</f>
        <v>226.02322549999974</v>
      </c>
      <c r="G84" s="95">
        <f>'[16]Reconciliation'!A44</f>
        <v>404.82373970999885</v>
      </c>
      <c r="H84" s="95">
        <f>'[16]Reconciliation'!B44</f>
        <v>-128.42891818</v>
      </c>
      <c r="I84" s="95">
        <f>'[16]Reconciliation'!C44</f>
        <v>276.3948215299988</v>
      </c>
      <c r="J84" s="95">
        <f>'[16]Reconciliation'!D44</f>
        <v>-2.00999256</v>
      </c>
      <c r="K84" s="95">
        <f>'[16]Reconciliation'!E44</f>
        <v>274.3848289699988</v>
      </c>
      <c r="L84" s="95">
        <f>'[21]Reconciliation'!A44</f>
        <v>283.3252192400006</v>
      </c>
      <c r="M84" s="95">
        <f>'[21]Reconciliation'!B44</f>
        <v>-67.20786627999999</v>
      </c>
      <c r="N84" s="95">
        <f>'[21]Reconciliation'!C44</f>
        <v>216.1173529600006</v>
      </c>
      <c r="O84" s="95">
        <f>'[21]Reconciliation'!D44</f>
        <v>-4.949254580000001</v>
      </c>
      <c r="P84" s="95">
        <f>'[21]Reconciliation'!E44</f>
        <v>211.1680983800006</v>
      </c>
      <c r="Q84" s="95">
        <f>+'[22]Reconciliation'!A44</f>
        <v>289.255089140178</v>
      </c>
      <c r="R84" s="95">
        <f>+'[22]Reconciliation'!B44</f>
        <v>-114.46440351000004</v>
      </c>
      <c r="S84" s="95">
        <f>+'[22]Reconciliation'!C44</f>
        <v>174.79068563017793</v>
      </c>
      <c r="T84" s="95">
        <f>+'[22]Reconciliation'!D44</f>
        <v>4.67858492</v>
      </c>
      <c r="U84" s="95">
        <f>+'[22]Reconciliation'!E44</f>
        <v>179.46927055017792</v>
      </c>
    </row>
    <row r="85" spans="1:21" ht="12.75">
      <c r="A85" s="39" t="s">
        <v>131</v>
      </c>
      <c r="B85" s="91">
        <f>'[17]Reconciliation'!A32</f>
        <v>43.05510257</v>
      </c>
      <c r="C85" s="91">
        <f>'[17]Reconciliation'!B32</f>
        <v>0</v>
      </c>
      <c r="D85" s="91">
        <f>'[17]Reconciliation'!C32</f>
        <v>43.05510257</v>
      </c>
      <c r="E85" s="91">
        <f>'[17]Reconciliation'!D32</f>
        <v>0</v>
      </c>
      <c r="F85" s="91">
        <f>'[17]Reconciliation'!E32</f>
        <v>43.05510257</v>
      </c>
      <c r="G85" s="91">
        <f>'[16]Reconciliation'!A45</f>
        <v>56.40447149000002</v>
      </c>
      <c r="H85" s="91">
        <f>'[16]Reconciliation'!B45</f>
        <v>0</v>
      </c>
      <c r="I85" s="91">
        <f>'[16]Reconciliation'!C45</f>
        <v>56.40447149000002</v>
      </c>
      <c r="J85" s="91">
        <f>'[16]Reconciliation'!D45</f>
        <v>0</v>
      </c>
      <c r="K85" s="91">
        <f>'[16]Reconciliation'!E45</f>
        <v>56.40447149000002</v>
      </c>
      <c r="L85" s="91">
        <f>'[21]Reconciliation'!A45</f>
        <v>61.737792279999894</v>
      </c>
      <c r="M85" s="91">
        <f>'[21]Reconciliation'!B45</f>
        <v>0</v>
      </c>
      <c r="N85" s="91">
        <f>'[21]Reconciliation'!C45</f>
        <v>61.737792279999894</v>
      </c>
      <c r="O85" s="91">
        <f>'[21]Reconciliation'!D45</f>
        <v>-2.267177</v>
      </c>
      <c r="P85" s="91">
        <f>'[21]Reconciliation'!E45</f>
        <v>59.47061527999989</v>
      </c>
      <c r="Q85" s="91">
        <f>+'[22]Reconciliation'!A45</f>
        <v>43.73185480999997</v>
      </c>
      <c r="R85" s="91">
        <f>+'[22]Reconciliation'!B45</f>
        <v>0</v>
      </c>
      <c r="S85" s="91">
        <f>+'[22]Reconciliation'!C45</f>
        <v>43.73185480999997</v>
      </c>
      <c r="T85" s="91">
        <f>+'[22]Reconciliation'!D45</f>
        <v>3.5968259700000003</v>
      </c>
      <c r="U85" s="91">
        <f>+'[22]Reconciliation'!E45</f>
        <v>47.32868077999997</v>
      </c>
    </row>
    <row r="86" spans="1:21" ht="12.75">
      <c r="A86" s="39" t="s">
        <v>132</v>
      </c>
      <c r="B86" s="91">
        <f>'[17]Reconciliation'!A33</f>
        <v>141.77230223000004</v>
      </c>
      <c r="C86" s="91">
        <f>'[17]Reconciliation'!B33</f>
        <v>-22.286472764165595</v>
      </c>
      <c r="D86" s="91">
        <f>'[17]Reconciliation'!C33</f>
        <v>119.48582946583444</v>
      </c>
      <c r="E86" s="91">
        <f>'[17]Reconciliation'!D33</f>
        <v>-2.3881541</v>
      </c>
      <c r="F86" s="91">
        <f>'[17]Reconciliation'!E33</f>
        <v>117.09767536583445</v>
      </c>
      <c r="G86" s="91">
        <f>'[16]Reconciliation'!A46</f>
        <v>282.93948959999847</v>
      </c>
      <c r="H86" s="91">
        <f>'[16]Reconciliation'!B46</f>
        <v>-129.8413729494614</v>
      </c>
      <c r="I86" s="91">
        <f>'[16]Reconciliation'!C46</f>
        <v>153.09811665053707</v>
      </c>
      <c r="J86" s="91">
        <f>'[16]Reconciliation'!D46</f>
        <v>1.4350770499999996</v>
      </c>
      <c r="K86" s="91">
        <f>'[16]Reconciliation'!E46</f>
        <v>154.53319370053705</v>
      </c>
      <c r="L86" s="91">
        <f>'[21]Reconciliation'!A46</f>
        <v>175.44262221000042</v>
      </c>
      <c r="M86" s="91">
        <f>'[21]Reconciliation'!B46</f>
        <v>-68.0481476909891</v>
      </c>
      <c r="N86" s="91">
        <f>'[21]Reconciliation'!C46</f>
        <v>107.39447451901133</v>
      </c>
      <c r="O86" s="91">
        <f>'[21]Reconciliation'!D46</f>
        <v>-0.10974036000000001</v>
      </c>
      <c r="P86" s="91">
        <f>'[21]Reconciliation'!E46</f>
        <v>107.28473415901132</v>
      </c>
      <c r="Q86" s="91">
        <f>+'[22]Reconciliation'!A46</f>
        <v>162.5306428982687</v>
      </c>
      <c r="R86" s="91">
        <f>+'[22]Reconciliation'!B46</f>
        <v>-107.90362769454529</v>
      </c>
      <c r="S86" s="91">
        <f>+'[22]Reconciliation'!C46</f>
        <v>54.6270152037234</v>
      </c>
      <c r="T86" s="91">
        <f>+'[22]Reconciliation'!D46</f>
        <v>1.2505891699999991</v>
      </c>
      <c r="U86" s="91">
        <f>+'[22]Reconciliation'!E46</f>
        <v>55.8776043737234</v>
      </c>
    </row>
    <row r="87" spans="1:21" ht="12.75">
      <c r="A87" s="39" t="s">
        <v>151</v>
      </c>
      <c r="B87" s="91">
        <f>'[17]Reconciliation'!A34</f>
        <v>55.33415680000002</v>
      </c>
      <c r="C87" s="91">
        <f>'[17]Reconciliation'!B34</f>
        <v>9.128879979245099</v>
      </c>
      <c r="D87" s="91">
        <f>'[17]Reconciliation'!C34</f>
        <v>64.46303677924512</v>
      </c>
      <c r="E87" s="91">
        <f>'[17]Reconciliation'!D34</f>
        <v>5.6E-05</v>
      </c>
      <c r="F87" s="91">
        <f>'[17]Reconciliation'!E34</f>
        <v>64.46309277924512</v>
      </c>
      <c r="G87" s="91">
        <f>'[16]Reconciliation'!A47</f>
        <v>62.884738070000175</v>
      </c>
      <c r="H87" s="91">
        <f>'[16]Reconciliation'!B47</f>
        <v>1.4124539138243435</v>
      </c>
      <c r="I87" s="91">
        <f>'[16]Reconciliation'!C47</f>
        <v>64.29719198382452</v>
      </c>
      <c r="J87" s="91">
        <f>'[16]Reconciliation'!D47</f>
        <v>-3.44506961</v>
      </c>
      <c r="K87" s="91">
        <f>'[16]Reconciliation'!E47</f>
        <v>60.85212237382452</v>
      </c>
      <c r="L87" s="91">
        <f>'[21]Reconciliation'!A47</f>
        <v>45.7464908699998</v>
      </c>
      <c r="M87" s="91">
        <f>'[21]Reconciliation'!B47</f>
        <v>0.8402814067724691</v>
      </c>
      <c r="N87" s="91">
        <f>'[21]Reconciliation'!C47</f>
        <v>46.58677227677227</v>
      </c>
      <c r="O87" s="91">
        <f>'[21]Reconciliation'!D47</f>
        <v>-2.5723372200000005</v>
      </c>
      <c r="P87" s="91">
        <f>'[21]Reconciliation'!E47</f>
        <v>44.01443505677227</v>
      </c>
      <c r="Q87" s="91">
        <f>+'[22]Reconciliation'!A47</f>
        <v>91.10131023191357</v>
      </c>
      <c r="R87" s="91">
        <f>+'[22]Reconciliation'!B47</f>
        <v>-6.560775810312251</v>
      </c>
      <c r="S87" s="91">
        <f>+'[22]Reconciliation'!C47</f>
        <v>84.54053442160132</v>
      </c>
      <c r="T87" s="91">
        <f>+'[22]Reconciliation'!D47</f>
        <v>-0.16832342999999947</v>
      </c>
      <c r="U87" s="91">
        <f>+'[22]Reconciliation'!E47</f>
        <v>84.37221099160132</v>
      </c>
    </row>
    <row r="88" spans="1:21" ht="13.5" thickBot="1">
      <c r="A88" s="39" t="s">
        <v>127</v>
      </c>
      <c r="B88" s="91">
        <f>'[17]Reconciliation'!A38</f>
        <v>1.407355639999998</v>
      </c>
      <c r="C88" s="91">
        <f>'[17]Reconciliation'!B38</f>
        <v>0</v>
      </c>
      <c r="D88" s="91">
        <f>'[17]Reconciliation'!C38</f>
        <v>1.407355639999998</v>
      </c>
      <c r="E88" s="91">
        <f>'[17]Reconciliation'!D38</f>
        <v>0</v>
      </c>
      <c r="F88" s="91">
        <f>'[17]Reconciliation'!E38</f>
        <v>1.407355639999998</v>
      </c>
      <c r="G88" s="91">
        <f>'[16]Reconciliation'!A51</f>
        <v>2.5950405500000273</v>
      </c>
      <c r="H88" s="91">
        <f>'[16]Reconciliation'!B51</f>
        <v>0</v>
      </c>
      <c r="I88" s="91">
        <f>'[16]Reconciliation'!C51</f>
        <v>2.5950405500000273</v>
      </c>
      <c r="J88" s="91">
        <f>'[16]Reconciliation'!D51</f>
        <v>0</v>
      </c>
      <c r="K88" s="91">
        <f>'[16]Reconciliation'!E51</f>
        <v>2.5950405500000273</v>
      </c>
      <c r="L88" s="91">
        <f>'[21]Reconciliation'!A51</f>
        <v>0.39831388000001605</v>
      </c>
      <c r="M88" s="91">
        <f>'[21]Reconciliation'!B51</f>
        <v>0</v>
      </c>
      <c r="N88" s="91">
        <f>'[21]Reconciliation'!C51</f>
        <v>0.39831388000001605</v>
      </c>
      <c r="O88" s="91">
        <f>'[21]Reconciliation'!D51</f>
        <v>0</v>
      </c>
      <c r="P88" s="91">
        <f>'[21]Reconciliation'!E51</f>
        <v>0.39831388000001605</v>
      </c>
      <c r="Q88" s="91">
        <f>+'[22]Reconciliation'!A51</f>
        <v>-8.10871880000011</v>
      </c>
      <c r="R88" s="91">
        <f>+'[22]Reconciliation'!B51</f>
        <v>0</v>
      </c>
      <c r="S88" s="91">
        <f>+'[22]Reconciliation'!C51</f>
        <v>-8.10871880000011</v>
      </c>
      <c r="T88" s="91">
        <f>+'[22]Reconciliation'!D51</f>
        <v>-0.0005067899999999999</v>
      </c>
      <c r="U88" s="91">
        <f>+'[22]Reconciliation'!E51</f>
        <v>-8.10922559000011</v>
      </c>
    </row>
    <row r="89" spans="1:21" ht="6" customHeight="1" thickTop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2" spans="1:16" ht="13.5">
      <c r="A92" s="17">
        <v>2006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4" spans="1:21" ht="12.75">
      <c r="A94" s="47" t="s">
        <v>273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2"/>
      <c r="R94" s="42"/>
      <c r="S94" s="42"/>
      <c r="T94" s="42"/>
      <c r="U94" s="42"/>
    </row>
    <row r="95" spans="1:21" ht="13.5" thickBot="1">
      <c r="A95" s="37"/>
      <c r="B95" s="57" t="s">
        <v>240</v>
      </c>
      <c r="C95" s="78"/>
      <c r="D95" s="78"/>
      <c r="E95" s="78"/>
      <c r="F95" s="78"/>
      <c r="G95" s="57" t="s">
        <v>237</v>
      </c>
      <c r="H95" s="78"/>
      <c r="I95" s="78"/>
      <c r="J95" s="78"/>
      <c r="K95" s="78"/>
      <c r="L95" s="57" t="s">
        <v>235</v>
      </c>
      <c r="M95" s="78"/>
      <c r="N95" s="78"/>
      <c r="O95" s="78"/>
      <c r="P95" s="78"/>
      <c r="Q95" s="57" t="s">
        <v>169</v>
      </c>
      <c r="R95" s="44"/>
      <c r="S95" s="44"/>
      <c r="T95" s="44"/>
      <c r="U95" s="44"/>
    </row>
    <row r="96" spans="1:21" ht="35.25" thickBot="1" thickTop="1">
      <c r="A96" s="45"/>
      <c r="B96" s="65" t="s">
        <v>120</v>
      </c>
      <c r="C96" s="65" t="s">
        <v>156</v>
      </c>
      <c r="D96" s="65" t="s">
        <v>34</v>
      </c>
      <c r="E96" s="65" t="s">
        <v>35</v>
      </c>
      <c r="F96" s="65" t="s">
        <v>168</v>
      </c>
      <c r="G96" s="65" t="s">
        <v>120</v>
      </c>
      <c r="H96" s="65" t="s">
        <v>156</v>
      </c>
      <c r="I96" s="65" t="s">
        <v>34</v>
      </c>
      <c r="J96" s="65" t="s">
        <v>35</v>
      </c>
      <c r="K96" s="65" t="s">
        <v>168</v>
      </c>
      <c r="L96" s="65" t="s">
        <v>120</v>
      </c>
      <c r="M96" s="65" t="s">
        <v>156</v>
      </c>
      <c r="N96" s="65" t="s">
        <v>34</v>
      </c>
      <c r="O96" s="65" t="s">
        <v>35</v>
      </c>
      <c r="P96" s="65" t="s">
        <v>168</v>
      </c>
      <c r="Q96" s="65" t="s">
        <v>120</v>
      </c>
      <c r="R96" s="65" t="s">
        <v>156</v>
      </c>
      <c r="S96" s="65" t="s">
        <v>34</v>
      </c>
      <c r="T96" s="65" t="s">
        <v>35</v>
      </c>
      <c r="U96" s="65" t="s">
        <v>168</v>
      </c>
    </row>
    <row r="97" spans="1:21" ht="13.5" thickTop="1">
      <c r="A97" s="59" t="s">
        <v>120</v>
      </c>
      <c r="B97" s="95">
        <v>226.73874107000043</v>
      </c>
      <c r="C97" s="95">
        <v>-14.299269640000029</v>
      </c>
      <c r="D97" s="95">
        <v>212.4394714300004</v>
      </c>
      <c r="E97" s="95">
        <v>-2.1274097700000008</v>
      </c>
      <c r="F97" s="95">
        <v>210.31206166000038</v>
      </c>
      <c r="G97" s="95">
        <v>390.0707930899996</v>
      </c>
      <c r="H97" s="95">
        <v>-186.1454083283753</v>
      </c>
      <c r="I97" s="95">
        <v>203.9253847616243</v>
      </c>
      <c r="J97" s="95">
        <v>-8.521679076279726</v>
      </c>
      <c r="K97" s="95">
        <v>195.40370568534456</v>
      </c>
      <c r="L97" s="95">
        <v>531.8501849699992</v>
      </c>
      <c r="M97" s="95">
        <v>73.26653794837507</v>
      </c>
      <c r="N97" s="95">
        <v>605.1167229183743</v>
      </c>
      <c r="O97" s="95">
        <v>-265.62202315372025</v>
      </c>
      <c r="P97" s="95">
        <v>339.49469976465406</v>
      </c>
      <c r="Q97" s="95">
        <f>'[18]Reconciliation_ing'!A35</f>
        <v>109.58630297000197</v>
      </c>
      <c r="R97" s="95">
        <f>'[18]Reconciliation_ing'!B35</f>
        <v>130.7740281400439</v>
      </c>
      <c r="S97" s="95">
        <f>'[18]Reconciliation_ing'!C35</f>
        <v>240.36033111004588</v>
      </c>
      <c r="T97" s="95">
        <f>'[18]Reconciliation_ing'!D35</f>
        <v>-9.89000769</v>
      </c>
      <c r="U97" s="95">
        <f>'[18]Reconciliation_ing'!E35</f>
        <v>230.47032342004587</v>
      </c>
    </row>
    <row r="98" spans="1:21" ht="12.75">
      <c r="A98" s="39" t="s">
        <v>131</v>
      </c>
      <c r="B98" s="91">
        <v>1.9935472100000007</v>
      </c>
      <c r="C98" s="91">
        <v>0</v>
      </c>
      <c r="D98" s="91">
        <v>1.9935472100000007</v>
      </c>
      <c r="E98" s="91">
        <v>0</v>
      </c>
      <c r="F98" s="91">
        <v>1.9935472100000007</v>
      </c>
      <c r="G98" s="91">
        <v>12.718500609999998</v>
      </c>
      <c r="H98" s="91">
        <v>0</v>
      </c>
      <c r="I98" s="91">
        <v>12.718500609999998</v>
      </c>
      <c r="J98" s="91">
        <v>0</v>
      </c>
      <c r="K98" s="91">
        <v>12.718500609999998</v>
      </c>
      <c r="L98" s="91">
        <v>41.14541960000009</v>
      </c>
      <c r="M98" s="91">
        <v>0</v>
      </c>
      <c r="N98" s="91">
        <v>41.14541960000009</v>
      </c>
      <c r="O98" s="91">
        <v>0</v>
      </c>
      <c r="P98" s="91">
        <v>41.14541960000009</v>
      </c>
      <c r="Q98" s="91">
        <f>'[18]Reconciliation_ing'!A36</f>
        <v>41.22711640999992</v>
      </c>
      <c r="R98" s="91">
        <f>'[18]Reconciliation_ing'!B36</f>
        <v>0</v>
      </c>
      <c r="S98" s="91">
        <f>'[18]Reconciliation_ing'!C36</f>
        <v>41.22711640999992</v>
      </c>
      <c r="T98" s="91">
        <f>'[18]Reconciliation_ing'!D36</f>
        <v>-0.00813649617</v>
      </c>
      <c r="U98" s="91">
        <f>'[18]Reconciliation_ing'!E36</f>
        <v>41.21897991382992</v>
      </c>
    </row>
    <row r="99" spans="1:21" ht="12.75">
      <c r="A99" s="39" t="s">
        <v>132</v>
      </c>
      <c r="B99" s="91">
        <v>133.28032620000053</v>
      </c>
      <c r="C99" s="91">
        <v>-21.41951942042016</v>
      </c>
      <c r="D99" s="91">
        <v>111.86080677958037</v>
      </c>
      <c r="E99" s="91">
        <v>-2.0374256700000006</v>
      </c>
      <c r="F99" s="91">
        <v>109.82338110958037</v>
      </c>
      <c r="G99" s="91">
        <v>306.4908883199989</v>
      </c>
      <c r="H99" s="91">
        <v>-187.80550100496924</v>
      </c>
      <c r="I99" s="91">
        <v>118.68538731502963</v>
      </c>
      <c r="J99" s="91">
        <v>-8.652128176279724</v>
      </c>
      <c r="K99" s="91">
        <v>110.03325913874991</v>
      </c>
      <c r="L99" s="91">
        <v>149.23751419999914</v>
      </c>
      <c r="M99" s="91">
        <v>79.42726295391952</v>
      </c>
      <c r="N99" s="91">
        <v>228.66477715391866</v>
      </c>
      <c r="O99" s="91">
        <v>-30.553415</v>
      </c>
      <c r="P99" s="91">
        <v>198.11136215391866</v>
      </c>
      <c r="Q99" s="91">
        <f>'[18]Reconciliation_ing'!A37</f>
        <v>-2.8324804799972334</v>
      </c>
      <c r="R99" s="91">
        <f>'[18]Reconciliation_ing'!B37</f>
        <v>138.3839217024148</v>
      </c>
      <c r="S99" s="91">
        <f>'[18]Reconciliation_ing'!C37</f>
        <v>135.55144122241757</v>
      </c>
      <c r="T99" s="91">
        <f>'[18]Reconciliation_ing'!D37</f>
        <v>5.503579062449724</v>
      </c>
      <c r="U99" s="91">
        <f>'[18]Reconciliation_ing'!E37</f>
        <v>141.05502028486728</v>
      </c>
    </row>
    <row r="100" spans="1:21" ht="12.75">
      <c r="A100" s="39" t="s">
        <v>151</v>
      </c>
      <c r="B100" s="91">
        <v>89.47322230000005</v>
      </c>
      <c r="C100" s="91">
        <v>7.120242496020651</v>
      </c>
      <c r="D100" s="91">
        <v>96.5934647960207</v>
      </c>
      <c r="E100" s="91">
        <v>0.05254571000000001</v>
      </c>
      <c r="F100" s="91">
        <v>96.6460105060207</v>
      </c>
      <c r="G100" s="91">
        <v>70.17840340999983</v>
      </c>
      <c r="H100" s="91">
        <v>1.6600996526980865</v>
      </c>
      <c r="I100" s="91">
        <v>71.83850306269792</v>
      </c>
      <c r="J100" s="91">
        <v>0.14130471000000003</v>
      </c>
      <c r="K100" s="91">
        <v>71.97980777269792</v>
      </c>
      <c r="L100" s="91">
        <v>342.9663738800001</v>
      </c>
      <c r="M100" s="91">
        <v>-6.160426148718727</v>
      </c>
      <c r="N100" s="91">
        <v>336.8059477312814</v>
      </c>
      <c r="O100" s="91">
        <v>-240.08673249999998</v>
      </c>
      <c r="P100" s="91">
        <v>96.7192152312814</v>
      </c>
      <c r="Q100" s="91">
        <f>'[18]Reconciliation_ing'!A38</f>
        <v>78.05904730000017</v>
      </c>
      <c r="R100" s="91">
        <f>'[18]Reconciliation_ing'!B38</f>
        <v>-7.6095621301723355</v>
      </c>
      <c r="S100" s="91">
        <f>'[18]Reconciliation_ing'!C38</f>
        <v>70.44948516982784</v>
      </c>
      <c r="T100" s="91">
        <f>'[18]Reconciliation_ing'!D38</f>
        <v>-15.484499910000013</v>
      </c>
      <c r="U100" s="91">
        <f>'[18]Reconciliation_ing'!E38</f>
        <v>54.96498525982783</v>
      </c>
    </row>
    <row r="101" spans="1:21" ht="13.5" thickBot="1">
      <c r="A101" s="39" t="s">
        <v>127</v>
      </c>
      <c r="B101" s="91">
        <v>2.0058969299999916</v>
      </c>
      <c r="C101" s="91">
        <v>0</v>
      </c>
      <c r="D101" s="91">
        <v>2.0058969299999916</v>
      </c>
      <c r="E101" s="91">
        <v>0.03743838999999989</v>
      </c>
      <c r="F101" s="91">
        <v>2.0433353199999913</v>
      </c>
      <c r="G101" s="91">
        <v>0.8203330800000113</v>
      </c>
      <c r="H101" s="91">
        <v>0</v>
      </c>
      <c r="I101" s="91">
        <v>0.8203330800000113</v>
      </c>
      <c r="J101" s="91">
        <v>-0.010855610000001797</v>
      </c>
      <c r="K101" s="91">
        <v>0.8094774700000095</v>
      </c>
      <c r="L101" s="91">
        <v>-1.499122709999956</v>
      </c>
      <c r="M101" s="91">
        <v>0</v>
      </c>
      <c r="N101" s="91">
        <v>-1.499122709999956</v>
      </c>
      <c r="O101" s="91">
        <v>5.018124346279729</v>
      </c>
      <c r="P101" s="91">
        <v>3.5190016362797727</v>
      </c>
      <c r="Q101" s="91">
        <f>'[18]Reconciliation_ing'!A39</f>
        <v>-6.869580260000019</v>
      </c>
      <c r="R101" s="91">
        <f>'[18]Reconciliation_ing'!B39</f>
        <v>0</v>
      </c>
      <c r="S101" s="91">
        <f>'[18]Reconciliation_ing'!C39</f>
        <v>-6.869580260000019</v>
      </c>
      <c r="T101" s="91">
        <f>'[18]Reconciliation_ing'!D39</f>
        <v>0.09904965372029073</v>
      </c>
      <c r="U101" s="91">
        <f>'[18]Reconciliation_ing'!E39</f>
        <v>-6.770530606279728</v>
      </c>
    </row>
    <row r="102" spans="1:21" ht="6" customHeight="1" thickTop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5" spans="1:16" ht="13.5">
      <c r="A105" s="17">
        <v>2005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7" spans="1:21" ht="12.75">
      <c r="A107" s="47" t="s">
        <v>273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2"/>
      <c r="R107" s="42"/>
      <c r="S107" s="42"/>
      <c r="T107" s="42"/>
      <c r="U107" s="42"/>
    </row>
    <row r="108" spans="1:21" ht="13.5" thickBot="1">
      <c r="A108" s="37"/>
      <c r="B108" s="57" t="s">
        <v>240</v>
      </c>
      <c r="C108" s="78"/>
      <c r="D108" s="78"/>
      <c r="E108" s="78"/>
      <c r="F108" s="78"/>
      <c r="G108" s="57" t="s">
        <v>237</v>
      </c>
      <c r="H108" s="78"/>
      <c r="I108" s="78"/>
      <c r="J108" s="78"/>
      <c r="K108" s="78"/>
      <c r="L108" s="57" t="s">
        <v>235</v>
      </c>
      <c r="M108" s="78"/>
      <c r="N108" s="78"/>
      <c r="O108" s="78"/>
      <c r="P108" s="78"/>
      <c r="Q108" s="57" t="s">
        <v>169</v>
      </c>
      <c r="R108" s="44"/>
      <c r="S108" s="44"/>
      <c r="T108" s="44"/>
      <c r="U108" s="44"/>
    </row>
    <row r="109" spans="1:21" ht="35.25" thickBot="1" thickTop="1">
      <c r="A109" s="45"/>
      <c r="B109" s="65" t="s">
        <v>120</v>
      </c>
      <c r="C109" s="65" t="s">
        <v>156</v>
      </c>
      <c r="D109" s="65" t="s">
        <v>34</v>
      </c>
      <c r="E109" s="65" t="s">
        <v>35</v>
      </c>
      <c r="F109" s="65" t="s">
        <v>168</v>
      </c>
      <c r="G109" s="65" t="s">
        <v>120</v>
      </c>
      <c r="H109" s="65" t="s">
        <v>156</v>
      </c>
      <c r="I109" s="65" t="s">
        <v>34</v>
      </c>
      <c r="J109" s="65" t="s">
        <v>35</v>
      </c>
      <c r="K109" s="65" t="s">
        <v>168</v>
      </c>
      <c r="L109" s="65" t="s">
        <v>120</v>
      </c>
      <c r="M109" s="65" t="s">
        <v>156</v>
      </c>
      <c r="N109" s="65" t="s">
        <v>34</v>
      </c>
      <c r="O109" s="65" t="s">
        <v>35</v>
      </c>
      <c r="P109" s="65" t="s">
        <v>168</v>
      </c>
      <c r="Q109" s="65" t="s">
        <v>120</v>
      </c>
      <c r="R109" s="65" t="s">
        <v>156</v>
      </c>
      <c r="S109" s="65" t="s">
        <v>34</v>
      </c>
      <c r="T109" s="65" t="s">
        <v>35</v>
      </c>
      <c r="U109" s="65" t="s">
        <v>168</v>
      </c>
    </row>
    <row r="110" spans="1:21" ht="13.5" thickTop="1">
      <c r="A110" s="59" t="s">
        <v>120</v>
      </c>
      <c r="B110" s="53" t="s">
        <v>243</v>
      </c>
      <c r="C110" s="53" t="s">
        <v>243</v>
      </c>
      <c r="D110" s="53" t="s">
        <v>243</v>
      </c>
      <c r="E110" s="53" t="s">
        <v>243</v>
      </c>
      <c r="F110" s="53" t="s">
        <v>243</v>
      </c>
      <c r="G110" s="53" t="s">
        <v>243</v>
      </c>
      <c r="H110" s="53" t="s">
        <v>243</v>
      </c>
      <c r="I110" s="53" t="s">
        <v>243</v>
      </c>
      <c r="J110" s="53" t="s">
        <v>243</v>
      </c>
      <c r="K110" s="53" t="s">
        <v>243</v>
      </c>
      <c r="L110" s="53">
        <f>'[12]Resumo_3 Trim'!$R$32/1000</f>
        <v>390.8547011399999</v>
      </c>
      <c r="M110" s="53">
        <f>M59</f>
        <v>-168.82129066934561</v>
      </c>
      <c r="N110" s="53">
        <f>L110+M110</f>
        <v>222.0334104706543</v>
      </c>
      <c r="O110" s="53">
        <f>P110-N110</f>
        <v>0.966589529345697</v>
      </c>
      <c r="P110" s="53">
        <f>223</f>
        <v>223</v>
      </c>
      <c r="Q110" s="53">
        <v>157.66407334999698</v>
      </c>
      <c r="R110" s="53">
        <v>64.27506425969186</v>
      </c>
      <c r="S110" s="53">
        <v>221.93913760968883</v>
      </c>
      <c r="T110" s="159">
        <v>-0.13986273999999502</v>
      </c>
      <c r="U110" s="53">
        <v>221.79927486968884</v>
      </c>
    </row>
    <row r="111" spans="1:21" ht="12.75">
      <c r="A111" s="39" t="s">
        <v>131</v>
      </c>
      <c r="B111" s="84" t="s">
        <v>243</v>
      </c>
      <c r="C111" s="84" t="s">
        <v>243</v>
      </c>
      <c r="D111" s="84" t="s">
        <v>243</v>
      </c>
      <c r="E111" s="84" t="s">
        <v>243</v>
      </c>
      <c r="F111" s="84" t="s">
        <v>243</v>
      </c>
      <c r="G111" s="84" t="s">
        <v>243</v>
      </c>
      <c r="H111" s="84" t="s">
        <v>243</v>
      </c>
      <c r="I111" s="84" t="s">
        <v>243</v>
      </c>
      <c r="J111" s="84" t="s">
        <v>243</v>
      </c>
      <c r="K111" s="84" t="s">
        <v>243</v>
      </c>
      <c r="L111" s="52">
        <f>'[12]Resumo_3 Trim'!$J$32/1000</f>
        <v>26.76882569999999</v>
      </c>
      <c r="M111" s="52">
        <f>M60</f>
        <v>0</v>
      </c>
      <c r="N111" s="52">
        <f>L111+M111</f>
        <v>26.76882569999999</v>
      </c>
      <c r="O111" s="84" t="s">
        <v>243</v>
      </c>
      <c r="P111" s="52" t="s">
        <v>243</v>
      </c>
      <c r="Q111" s="52">
        <v>-7.2600382900000024</v>
      </c>
      <c r="R111" s="52">
        <v>0</v>
      </c>
      <c r="S111" s="52">
        <v>-7.2600382900000024</v>
      </c>
      <c r="T111" s="52">
        <v>0</v>
      </c>
      <c r="U111" s="52">
        <v>-7.2600382900000024</v>
      </c>
    </row>
    <row r="112" spans="1:21" ht="12.75">
      <c r="A112" s="39" t="s">
        <v>132</v>
      </c>
      <c r="B112" s="84" t="s">
        <v>243</v>
      </c>
      <c r="C112" s="84" t="s">
        <v>243</v>
      </c>
      <c r="D112" s="84" t="s">
        <v>243</v>
      </c>
      <c r="E112" s="84" t="s">
        <v>243</v>
      </c>
      <c r="F112" s="84" t="s">
        <v>243</v>
      </c>
      <c r="G112" s="84" t="s">
        <v>243</v>
      </c>
      <c r="H112" s="84" t="s">
        <v>243</v>
      </c>
      <c r="I112" s="84" t="s">
        <v>243</v>
      </c>
      <c r="J112" s="84" t="s">
        <v>243</v>
      </c>
      <c r="K112" s="84" t="s">
        <v>243</v>
      </c>
      <c r="L112" s="52">
        <f>'[12]Resumo_3 Trim'!$H$32/1000</f>
        <v>292.07993587000004</v>
      </c>
      <c r="M112" s="52">
        <f>M61</f>
        <v>-162.09748996693042</v>
      </c>
      <c r="N112" s="52">
        <f>L112+M112</f>
        <v>129.98244590306962</v>
      </c>
      <c r="O112" s="84" t="s">
        <v>243</v>
      </c>
      <c r="P112" s="84" t="s">
        <v>243</v>
      </c>
      <c r="Q112" s="52">
        <v>77.00554528999857</v>
      </c>
      <c r="R112" s="52">
        <v>76.4146953640341</v>
      </c>
      <c r="S112" s="52">
        <v>153.42024065403268</v>
      </c>
      <c r="T112" s="91">
        <v>-0.029475909999997385</v>
      </c>
      <c r="U112" s="52">
        <v>153.39076474403268</v>
      </c>
    </row>
    <row r="113" spans="1:21" ht="12.75">
      <c r="A113" s="39" t="s">
        <v>151</v>
      </c>
      <c r="B113" s="84" t="s">
        <v>243</v>
      </c>
      <c r="C113" s="84" t="s">
        <v>243</v>
      </c>
      <c r="D113" s="84" t="s">
        <v>243</v>
      </c>
      <c r="E113" s="84" t="s">
        <v>243</v>
      </c>
      <c r="F113" s="84" t="s">
        <v>243</v>
      </c>
      <c r="G113" s="84" t="s">
        <v>243</v>
      </c>
      <c r="H113" s="84" t="s">
        <v>243</v>
      </c>
      <c r="I113" s="84" t="s">
        <v>243</v>
      </c>
      <c r="J113" s="84" t="s">
        <v>243</v>
      </c>
      <c r="K113" s="84" t="s">
        <v>243</v>
      </c>
      <c r="L113" s="52">
        <f>('[12]Resumo_3 Trim'!$D$32+'[12]Resumo_3 Trim'!$F$32+'[12]Resumo_3 Trim'!$L$32)/1000</f>
        <v>74.83112885999996</v>
      </c>
      <c r="M113" s="52">
        <f>M62</f>
        <v>-6.711874692415226</v>
      </c>
      <c r="N113" s="52">
        <f>L113+M113</f>
        <v>68.11925416758474</v>
      </c>
      <c r="O113" s="84" t="s">
        <v>243</v>
      </c>
      <c r="P113" s="84" t="s">
        <v>243</v>
      </c>
      <c r="Q113" s="52">
        <v>73.53370767000017</v>
      </c>
      <c r="R113" s="52">
        <v>-12.142231104341887</v>
      </c>
      <c r="S113" s="52">
        <v>61.39147656565828</v>
      </c>
      <c r="T113" s="91">
        <v>0.09445385000000016</v>
      </c>
      <c r="U113" s="52">
        <v>61.48593041565828</v>
      </c>
    </row>
    <row r="114" spans="1:21" ht="13.5" thickBot="1">
      <c r="A114" s="39" t="s">
        <v>127</v>
      </c>
      <c r="B114" s="84" t="s">
        <v>243</v>
      </c>
      <c r="C114" s="84" t="s">
        <v>243</v>
      </c>
      <c r="D114" s="84" t="s">
        <v>243</v>
      </c>
      <c r="E114" s="84" t="s">
        <v>243</v>
      </c>
      <c r="F114" s="84" t="s">
        <v>243</v>
      </c>
      <c r="G114" s="84" t="s">
        <v>243</v>
      </c>
      <c r="H114" s="84" t="s">
        <v>243</v>
      </c>
      <c r="I114" s="84" t="s">
        <v>243</v>
      </c>
      <c r="J114" s="84" t="s">
        <v>243</v>
      </c>
      <c r="K114" s="84" t="s">
        <v>243</v>
      </c>
      <c r="L114" s="52">
        <f>'[12]Resumo_3 Trim'!$N$32/1000</f>
        <v>-2.825189290000002</v>
      </c>
      <c r="M114" s="52">
        <f>M63</f>
        <v>0</v>
      </c>
      <c r="N114" s="52">
        <f>L114+M114</f>
        <v>-2.825189290000002</v>
      </c>
      <c r="O114" s="84" t="s">
        <v>243</v>
      </c>
      <c r="P114" s="84" t="s">
        <v>243</v>
      </c>
      <c r="Q114" s="52">
        <v>14.384358679999787</v>
      </c>
      <c r="R114" s="52">
        <v>0</v>
      </c>
      <c r="S114" s="52">
        <v>14.384358679999787</v>
      </c>
      <c r="T114" s="91">
        <v>-0.204840679999999</v>
      </c>
      <c r="U114" s="52">
        <v>14.179517999999788</v>
      </c>
    </row>
    <row r="115" spans="1:21" ht="6" customHeight="1" thickTop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</sheetData>
  <hyperlinks>
    <hyperlink ref="A6" location="Reconciliation_1!A17" display="Adjusted operating result by segment"/>
    <hyperlink ref="A8" location="Reconciliation_1!A29" display="Reconciliation_1!A29"/>
    <hyperlink ref="A9" location="Reconciliation_1!A41" display="Reconciliation_1!A41"/>
    <hyperlink ref="R6" location="'Table of Contents'!A5" display="Table of Contents"/>
    <hyperlink ref="A11" location="Reconciliation_1!A67" display="Adjusted EBITDA by segment"/>
    <hyperlink ref="A10" location="Reconciliation_1!A54" display="Reconciliation_1!A54"/>
    <hyperlink ref="A13" location="Reconciliation_1!A79" display="Reconciliation_1!A79"/>
    <hyperlink ref="A14" location="Reconciliation_1!A92" display="Reconciliation_1!A92"/>
    <hyperlink ref="A15" location="Reconciliation_1!A105" display="Reconciliation_1!A105"/>
    <hyperlink ref="A7" location="Reconciliation_1!A19" display="Reconciliation_1!A19"/>
    <hyperlink ref="A12" location="Reconciliation_1!A69" display="Reconciliation_1!A69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48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Download</dc:title>
  <dc:subject/>
  <dc:creator>150274</dc:creator>
  <cp:keywords/>
  <dc:description/>
  <cp:lastModifiedBy>EDS_PETROGAL</cp:lastModifiedBy>
  <cp:lastPrinted>2009-03-04T13:52:23Z</cp:lastPrinted>
  <dcterms:created xsi:type="dcterms:W3CDTF">2006-10-30T11:00:02Z</dcterms:created>
  <dcterms:modified xsi:type="dcterms:W3CDTF">2009-06-25T19:30:55Z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2008</vt:lpwstr>
  </property>
  <property fmtid="{D5CDD505-2E9C-101B-9397-08002B2CF9AE}" pid="3" name="Trimestre">
    <vt:lpwstr>4</vt:lpwstr>
  </property>
  <property fmtid="{D5CDD505-2E9C-101B-9397-08002B2CF9AE}" pid="4" name="RelatorioTema">
    <vt:lpwstr>1</vt:lpwstr>
  </property>
  <property fmtid="{D5CDD505-2E9C-101B-9397-08002B2CF9AE}" pid="5" name="DocumentoAutorFuncao">
    <vt:lpwstr/>
  </property>
  <property fmtid="{D5CDD505-2E9C-101B-9397-08002B2CF9AE}" pid="6" name="RelatorioSubtema">
    <vt:lpwstr>2</vt:lpwstr>
  </property>
  <property fmtid="{D5CDD505-2E9C-101B-9397-08002B2CF9AE}" pid="7" name="ContentType">
    <vt:lpwstr>RelatorioTrimestral</vt:lpwstr>
  </property>
  <property fmtid="{D5CDD505-2E9C-101B-9397-08002B2CF9AE}" pid="8" name="DocumentoAutor">
    <vt:lpwstr/>
  </property>
</Properties>
</file>